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ml.chartshapes+xml"/>
  <Override PartName="/xl/drawings/drawing19.xml" ContentType="application/vnd.openxmlformats-officedocument.drawingml.chartshapes+xml"/>
  <Override PartName="/xl/worksheets/sheet7.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ml.chartshapes+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ml.chartshapes+xml"/>
  <Override PartName="/xl/charts/chart18.xml" ContentType="application/vnd.openxmlformats-officedocument.drawingml.chart+xml"/>
  <Override PartName="/xl/drawings/drawing22.xml" ContentType="application/vnd.openxmlformats-officedocument.drawingml.chartshapes+xml"/>
  <Override PartName="/xl/drawings/drawing24.xml" ContentType="application/vnd.openxmlformats-officedocument.drawingml.chartshapes+xml"/>
  <Override PartName="/xl/charts/chart27.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ml.chartshapes+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ml.chartshapes+xml"/>
  <Override PartName="/xl/charts/chart19.xml" ContentType="application/vnd.openxmlformats-officedocument.drawingml.chart+xml"/>
  <Override PartName="/xl/drawings/drawing23.xml" ContentType="application/vnd.openxmlformats-officedocument.drawingml.chartshapes+xml"/>
  <Override PartName="/xl/charts/chart28.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15" windowWidth="21720" windowHeight="11775"/>
  </bookViews>
  <sheets>
    <sheet name="HEAVY MEDIUM TOTAL AA's" sheetId="1" r:id="rId1"/>
    <sheet name="HEAVY MEDIUM DIGESTIBLE AA's " sheetId="5" r:id="rId2"/>
    <sheet name="SUPER MEDIUM TOTAL AA's" sheetId="11" r:id="rId3"/>
    <sheet name="SUPER MEDIUM DIGESTIBLE AA's" sheetId="12" r:id="rId4"/>
    <sheet name="Sheet2" sheetId="2" state="hidden" r:id="rId5"/>
    <sheet name="Sheet1" sheetId="4" state="hidden" r:id="rId6"/>
    <sheet name="GRAPHS ATL V'S CUSTOMER HEAVY M" sheetId="13" r:id="rId7"/>
    <sheet name="GRAPHS ATL V'S CUSTOMER SUPER" sheetId="14" r:id="rId8"/>
  </sheets>
  <definedNames>
    <definedName name="_xlnm.Print_Area" localSheetId="1">'HEAVY MEDIUM DIGESTIBLE AA''s '!$A$1:$R$32</definedName>
    <definedName name="_xlnm.Print_Area" localSheetId="0">'HEAVY MEDIUM TOTAL AA''s'!$A$1:$R$32</definedName>
    <definedName name="_xlnm.Print_Area" localSheetId="3">'SUPER MEDIUM DIGESTIBLE AA''s'!$A$1:$R$32</definedName>
    <definedName name="_xlnm.Print_Area" localSheetId="2">'SUPER MEDIUM TOTAL AA''s'!$A$1:$R$32</definedName>
  </definedNames>
  <calcPr calcId="125725"/>
</workbook>
</file>

<file path=xl/calcChain.xml><?xml version="1.0" encoding="utf-8"?>
<calcChain xmlns="http://schemas.openxmlformats.org/spreadsheetml/2006/main">
  <c r="C17" i="14"/>
  <c r="C16"/>
  <c r="C15"/>
  <c r="C14"/>
  <c r="C13"/>
  <c r="C12"/>
  <c r="C11"/>
  <c r="C10"/>
  <c r="C9"/>
  <c r="C8"/>
  <c r="B9"/>
  <c r="B8"/>
  <c r="Y138" i="2"/>
  <c r="Y117"/>
  <c r="X117"/>
  <c r="C16" i="13"/>
  <c r="C17"/>
  <c r="D16"/>
  <c r="D17"/>
  <c r="C9"/>
  <c r="C10"/>
  <c r="C11"/>
  <c r="C12"/>
  <c r="C13"/>
  <c r="C14"/>
  <c r="C15"/>
  <c r="C8"/>
  <c r="B16"/>
  <c r="B17"/>
  <c r="B8"/>
  <c r="AJ116" i="2"/>
  <c r="AK116"/>
  <c r="AL116"/>
  <c r="AL117"/>
  <c r="AL118"/>
  <c r="AL119"/>
  <c r="AL120"/>
  <c r="AL121"/>
  <c r="AL122"/>
  <c r="AL123"/>
  <c r="AL124"/>
  <c r="AL125"/>
  <c r="AL126"/>
  <c r="AL127"/>
  <c r="AL128"/>
  <c r="AL129"/>
  <c r="AL130"/>
  <c r="AL131"/>
  <c r="AL132"/>
  <c r="AL133"/>
  <c r="AL134"/>
  <c r="AL135"/>
  <c r="AL136"/>
  <c r="AL137"/>
  <c r="AL138"/>
  <c r="AL139"/>
  <c r="AL140"/>
  <c r="AM116"/>
  <c r="AJ117"/>
  <c r="AK117"/>
  <c r="AK118"/>
  <c r="AK119"/>
  <c r="AK120"/>
  <c r="AK121"/>
  <c r="AK122"/>
  <c r="AK123"/>
  <c r="AK124"/>
  <c r="AK125"/>
  <c r="AK126"/>
  <c r="AK127"/>
  <c r="AK128"/>
  <c r="AK129"/>
  <c r="AK130"/>
  <c r="AK131"/>
  <c r="AK132"/>
  <c r="AK133"/>
  <c r="AK134"/>
  <c r="AK135"/>
  <c r="AK136"/>
  <c r="AK137"/>
  <c r="AK138"/>
  <c r="AK139"/>
  <c r="AK140"/>
  <c r="AM117"/>
  <c r="AJ118"/>
  <c r="AJ119"/>
  <c r="AJ120"/>
  <c r="AJ121"/>
  <c r="AJ122"/>
  <c r="AJ123"/>
  <c r="AJ124"/>
  <c r="AJ125"/>
  <c r="AJ126"/>
  <c r="AJ127"/>
  <c r="AJ128"/>
  <c r="AJ129"/>
  <c r="AJ130"/>
  <c r="AJ131"/>
  <c r="AJ132"/>
  <c r="AJ133"/>
  <c r="AJ134"/>
  <c r="AJ135"/>
  <c r="AJ136"/>
  <c r="AJ137"/>
  <c r="AJ138"/>
  <c r="AJ139"/>
  <c r="AJ140"/>
  <c r="AM118"/>
  <c r="AM119"/>
  <c r="AM120"/>
  <c r="AM121"/>
  <c r="AM122"/>
  <c r="AM123"/>
  <c r="AM124"/>
  <c r="AM125"/>
  <c r="AM126"/>
  <c r="AM127"/>
  <c r="AM128"/>
  <c r="AM129"/>
  <c r="AM130"/>
  <c r="AM131"/>
  <c r="AM132"/>
  <c r="AM133"/>
  <c r="AM134"/>
  <c r="AM135"/>
  <c r="AM136"/>
  <c r="AM137"/>
  <c r="AM138"/>
  <c r="AM139"/>
  <c r="AM140"/>
  <c r="AM115"/>
  <c r="AL115"/>
  <c r="AK115"/>
  <c r="AJ115"/>
  <c r="AI115"/>
  <c r="AJ95"/>
  <c r="AK95"/>
  <c r="AL95"/>
  <c r="AM95"/>
  <c r="AJ96"/>
  <c r="AK96"/>
  <c r="AL96"/>
  <c r="AL97"/>
  <c r="AL98"/>
  <c r="AL99"/>
  <c r="AL100"/>
  <c r="AL101"/>
  <c r="AL102"/>
  <c r="AL103"/>
  <c r="AL104"/>
  <c r="AL105"/>
  <c r="AL106"/>
  <c r="AL107"/>
  <c r="AL108"/>
  <c r="AL109"/>
  <c r="AL110"/>
  <c r="AL111"/>
  <c r="AL112"/>
  <c r="AL113"/>
  <c r="AM96"/>
  <c r="AJ97"/>
  <c r="AK97"/>
  <c r="AM97"/>
  <c r="AJ98"/>
  <c r="AJ99"/>
  <c r="AJ100"/>
  <c r="AJ101"/>
  <c r="AJ102"/>
  <c r="AJ103"/>
  <c r="AJ104"/>
  <c r="AJ105"/>
  <c r="AJ106"/>
  <c r="AJ107"/>
  <c r="AJ108"/>
  <c r="AJ109"/>
  <c r="AJ110"/>
  <c r="AJ111"/>
  <c r="AJ112"/>
  <c r="AJ113"/>
  <c r="AK98"/>
  <c r="AM98"/>
  <c r="AK99"/>
  <c r="AM99"/>
  <c r="AM100"/>
  <c r="AM101"/>
  <c r="AM102"/>
  <c r="AM103"/>
  <c r="AM104"/>
  <c r="AM105"/>
  <c r="AM106"/>
  <c r="AM107"/>
  <c r="AM108"/>
  <c r="AM109"/>
  <c r="AM110"/>
  <c r="AM111"/>
  <c r="AM112"/>
  <c r="AM113"/>
  <c r="AK100"/>
  <c r="AK101"/>
  <c r="AK102"/>
  <c r="AK103"/>
  <c r="AK104"/>
  <c r="AK105"/>
  <c r="AK106"/>
  <c r="AK107"/>
  <c r="AK108"/>
  <c r="AK109"/>
  <c r="AK110"/>
  <c r="AK111"/>
  <c r="AK112"/>
  <c r="AK113"/>
  <c r="AM94"/>
  <c r="AL94"/>
  <c r="AK94"/>
  <c r="AJ94"/>
  <c r="AI94"/>
  <c r="AJ81"/>
  <c r="AJ82"/>
  <c r="AJ83"/>
  <c r="AJ84"/>
  <c r="AJ85"/>
  <c r="AJ86"/>
  <c r="AJ87"/>
  <c r="AJ88"/>
  <c r="AJ89"/>
  <c r="AJ90"/>
  <c r="AJ91"/>
  <c r="AJ92"/>
  <c r="AK81"/>
  <c r="AL81"/>
  <c r="AL82"/>
  <c r="AL83"/>
  <c r="AL84"/>
  <c r="AL85"/>
  <c r="AL86"/>
  <c r="AL87"/>
  <c r="AL88"/>
  <c r="AL89"/>
  <c r="AL90"/>
  <c r="AL91"/>
  <c r="AL92"/>
  <c r="AM81"/>
  <c r="AK82"/>
  <c r="AK83"/>
  <c r="AK84"/>
  <c r="AK85"/>
  <c r="AK86"/>
  <c r="AK87"/>
  <c r="AK88"/>
  <c r="AK89"/>
  <c r="AK90"/>
  <c r="AK91"/>
  <c r="AK92"/>
  <c r="AM82"/>
  <c r="AM83"/>
  <c r="AM84"/>
  <c r="AM85"/>
  <c r="AM86"/>
  <c r="AM87"/>
  <c r="AM88"/>
  <c r="AM89"/>
  <c r="AM90"/>
  <c r="AM91"/>
  <c r="AM92"/>
  <c r="AM80"/>
  <c r="AL80"/>
  <c r="AK80"/>
  <c r="AJ80"/>
  <c r="AI80"/>
  <c r="AJ67"/>
  <c r="AK67"/>
  <c r="AK68"/>
  <c r="AK69"/>
  <c r="AK70"/>
  <c r="AK71"/>
  <c r="AK72"/>
  <c r="AK73"/>
  <c r="AK74"/>
  <c r="AK75"/>
  <c r="AK76"/>
  <c r="AK77"/>
  <c r="AK78"/>
  <c r="AL67"/>
  <c r="AL68"/>
  <c r="AL69"/>
  <c r="AL70"/>
  <c r="AL71"/>
  <c r="AL72"/>
  <c r="AL73"/>
  <c r="AL74"/>
  <c r="AL75"/>
  <c r="AL76"/>
  <c r="AL77"/>
  <c r="AL78"/>
  <c r="AM67"/>
  <c r="AJ68"/>
  <c r="AJ69"/>
  <c r="AJ70"/>
  <c r="AJ71"/>
  <c r="AJ72"/>
  <c r="AJ73"/>
  <c r="AJ74"/>
  <c r="AJ75"/>
  <c r="AJ76"/>
  <c r="AJ77"/>
  <c r="AJ78"/>
  <c r="AM68"/>
  <c r="AM69"/>
  <c r="AM70"/>
  <c r="AM71"/>
  <c r="AM72"/>
  <c r="AM73"/>
  <c r="AM74"/>
  <c r="AM75"/>
  <c r="AM76"/>
  <c r="AM77"/>
  <c r="AM78"/>
  <c r="AM66"/>
  <c r="AL66"/>
  <c r="AK66"/>
  <c r="AJ66"/>
  <c r="AI66"/>
  <c r="AJ53"/>
  <c r="AK53"/>
  <c r="AL53"/>
  <c r="AL54"/>
  <c r="AL55"/>
  <c r="AL56"/>
  <c r="AL57"/>
  <c r="AL58"/>
  <c r="AL59"/>
  <c r="AL60"/>
  <c r="AL61"/>
  <c r="AL62"/>
  <c r="AL63"/>
  <c r="AL64"/>
  <c r="AM53"/>
  <c r="AN53"/>
  <c r="AJ54"/>
  <c r="AK54"/>
  <c r="AK55"/>
  <c r="AK56"/>
  <c r="AK57"/>
  <c r="AK58"/>
  <c r="AK59"/>
  <c r="AK60"/>
  <c r="AK61"/>
  <c r="AK62"/>
  <c r="AK63"/>
  <c r="AK64"/>
  <c r="AM54"/>
  <c r="AN54"/>
  <c r="AJ55"/>
  <c r="AJ56"/>
  <c r="AJ57"/>
  <c r="AJ58"/>
  <c r="AJ59"/>
  <c r="AJ60"/>
  <c r="AJ61"/>
  <c r="AJ62"/>
  <c r="AJ63"/>
  <c r="AJ64"/>
  <c r="AM55"/>
  <c r="AN55"/>
  <c r="AN56"/>
  <c r="AN57"/>
  <c r="AN58"/>
  <c r="AN59"/>
  <c r="AN60"/>
  <c r="AN61"/>
  <c r="AN62"/>
  <c r="AN63"/>
  <c r="AN64"/>
  <c r="AM56"/>
  <c r="AM57"/>
  <c r="AM58"/>
  <c r="AM59"/>
  <c r="AM60"/>
  <c r="AM61"/>
  <c r="AM62"/>
  <c r="AM63"/>
  <c r="AM64"/>
  <c r="AN52"/>
  <c r="AM52"/>
  <c r="AL52"/>
  <c r="AK52"/>
  <c r="AJ52"/>
  <c r="AI52"/>
  <c r="AJ36"/>
  <c r="AK36"/>
  <c r="AL36"/>
  <c r="AL37"/>
  <c r="AL38"/>
  <c r="AL39"/>
  <c r="AL40"/>
  <c r="AL41"/>
  <c r="AL42"/>
  <c r="AL43"/>
  <c r="AL44"/>
  <c r="AL45"/>
  <c r="AL46"/>
  <c r="AL47"/>
  <c r="AL48"/>
  <c r="AL49"/>
  <c r="AL50"/>
  <c r="AM36"/>
  <c r="AN36"/>
  <c r="AJ37"/>
  <c r="AK37"/>
  <c r="AK38"/>
  <c r="AK39"/>
  <c r="AK40"/>
  <c r="AK41"/>
  <c r="AK42"/>
  <c r="AK43"/>
  <c r="AK44"/>
  <c r="AK45"/>
  <c r="AK46"/>
  <c r="AK47"/>
  <c r="AK48"/>
  <c r="AK49"/>
  <c r="AK50"/>
  <c r="AM37"/>
  <c r="AN37"/>
  <c r="AN38"/>
  <c r="AN39"/>
  <c r="AN40"/>
  <c r="AN41"/>
  <c r="AN42"/>
  <c r="AN43"/>
  <c r="AN44"/>
  <c r="AN45"/>
  <c r="AN46"/>
  <c r="AN47"/>
  <c r="AN48"/>
  <c r="AN49"/>
  <c r="AN50"/>
  <c r="AJ38"/>
  <c r="AJ39"/>
  <c r="AJ40"/>
  <c r="AJ41"/>
  <c r="AJ42"/>
  <c r="AJ43"/>
  <c r="AJ44"/>
  <c r="AJ45"/>
  <c r="AJ46"/>
  <c r="AJ47"/>
  <c r="AJ48"/>
  <c r="AJ49"/>
  <c r="AJ50"/>
  <c r="AM38"/>
  <c r="AM39"/>
  <c r="AM40"/>
  <c r="AM41"/>
  <c r="AM42"/>
  <c r="AM43"/>
  <c r="AM44"/>
  <c r="AM45"/>
  <c r="AM46"/>
  <c r="AM47"/>
  <c r="AM48"/>
  <c r="AM49"/>
  <c r="AM50"/>
  <c r="AN35"/>
  <c r="AM35"/>
  <c r="AL35"/>
  <c r="AK35"/>
  <c r="AJ35"/>
  <c r="AI35"/>
  <c r="AI36"/>
  <c r="AI37"/>
  <c r="AI38"/>
  <c r="AI39"/>
  <c r="AI40"/>
  <c r="AI41"/>
  <c r="AI42"/>
  <c r="AI43"/>
  <c r="AI44"/>
  <c r="AI45"/>
  <c r="AI46"/>
  <c r="AI47"/>
  <c r="AI48"/>
  <c r="AI49"/>
  <c r="AI50"/>
  <c r="AJ14"/>
  <c r="AK14"/>
  <c r="AL14"/>
  <c r="AL15"/>
  <c r="AL16"/>
  <c r="AL17"/>
  <c r="AL18"/>
  <c r="AL19"/>
  <c r="AL20"/>
  <c r="AL21"/>
  <c r="AL22"/>
  <c r="AL23"/>
  <c r="AL24"/>
  <c r="AL25"/>
  <c r="AL26"/>
  <c r="AL27"/>
  <c r="AL28"/>
  <c r="AL29"/>
  <c r="AL30"/>
  <c r="AL31"/>
  <c r="AL32"/>
  <c r="AL33"/>
  <c r="AM14"/>
  <c r="AN14"/>
  <c r="AJ15"/>
  <c r="AK15"/>
  <c r="AK16"/>
  <c r="AK17"/>
  <c r="AK18"/>
  <c r="AK19"/>
  <c r="AK20"/>
  <c r="AK21"/>
  <c r="AK22"/>
  <c r="AK23"/>
  <c r="AK24"/>
  <c r="AK25"/>
  <c r="AK26"/>
  <c r="AK27"/>
  <c r="AK28"/>
  <c r="AK29"/>
  <c r="AK30"/>
  <c r="AK31"/>
  <c r="AK32"/>
  <c r="AK33"/>
  <c r="AM15"/>
  <c r="AN15"/>
  <c r="AJ16"/>
  <c r="AJ17"/>
  <c r="AJ18"/>
  <c r="AJ19"/>
  <c r="AJ20"/>
  <c r="AJ21"/>
  <c r="AJ22"/>
  <c r="AJ23"/>
  <c r="AJ24"/>
  <c r="AJ25"/>
  <c r="AJ26"/>
  <c r="AJ27"/>
  <c r="AJ28"/>
  <c r="AJ29"/>
  <c r="AJ30"/>
  <c r="AJ31"/>
  <c r="AJ32"/>
  <c r="AJ33"/>
  <c r="AM16"/>
  <c r="AN16"/>
  <c r="AN17"/>
  <c r="AN18"/>
  <c r="AN19"/>
  <c r="AN20"/>
  <c r="AN21"/>
  <c r="AN22"/>
  <c r="AN23"/>
  <c r="AN24"/>
  <c r="AN25"/>
  <c r="AN26"/>
  <c r="AN27"/>
  <c r="AN28"/>
  <c r="AN29"/>
  <c r="AN30"/>
  <c r="AN31"/>
  <c r="AN32"/>
  <c r="AN33"/>
  <c r="AM17"/>
  <c r="AM18"/>
  <c r="AM19"/>
  <c r="AM20"/>
  <c r="AM21"/>
  <c r="AM22"/>
  <c r="AM23"/>
  <c r="AM24"/>
  <c r="AM25"/>
  <c r="AM26"/>
  <c r="AM27"/>
  <c r="AM28"/>
  <c r="AM29"/>
  <c r="AM30"/>
  <c r="AM31"/>
  <c r="AM32"/>
  <c r="AM33"/>
  <c r="AJ13"/>
  <c r="AK13"/>
  <c r="AJ4"/>
  <c r="AJ5"/>
  <c r="AJ6"/>
  <c r="AJ7"/>
  <c r="AJ8"/>
  <c r="AJ9"/>
  <c r="AJ10"/>
  <c r="AJ11"/>
  <c r="AK4"/>
  <c r="AL4"/>
  <c r="AL5"/>
  <c r="AL6"/>
  <c r="AL7"/>
  <c r="AL8"/>
  <c r="AL9"/>
  <c r="AL10"/>
  <c r="AL11"/>
  <c r="AK5"/>
  <c r="AK6"/>
  <c r="AK7"/>
  <c r="AK8"/>
  <c r="AK9"/>
  <c r="AK10"/>
  <c r="AK11"/>
  <c r="AL3"/>
  <c r="AK3"/>
  <c r="AJ3"/>
  <c r="AN13"/>
  <c r="AM13"/>
  <c r="AL13"/>
  <c r="AI13"/>
  <c r="AM3"/>
  <c r="AM4"/>
  <c r="AM5"/>
  <c r="AM6"/>
  <c r="AM7"/>
  <c r="AM8"/>
  <c r="AM9"/>
  <c r="AM10"/>
  <c r="AM11"/>
  <c r="AN3"/>
  <c r="AN4"/>
  <c r="AN5"/>
  <c r="AN6"/>
  <c r="AN7"/>
  <c r="AN8"/>
  <c r="AN9"/>
  <c r="AN10"/>
  <c r="AN11"/>
  <c r="AF3"/>
  <c r="AF4"/>
  <c r="AF5"/>
  <c r="AF6"/>
  <c r="AF7"/>
  <c r="AF8"/>
  <c r="AF9"/>
  <c r="AF10"/>
  <c r="AF11"/>
  <c r="AC4"/>
  <c r="AC5"/>
  <c r="AC6"/>
  <c r="AC7"/>
  <c r="AC8"/>
  <c r="AC9"/>
  <c r="AC10"/>
  <c r="AC11"/>
  <c r="AC3"/>
  <c r="AD53"/>
  <c r="AE53"/>
  <c r="AE54"/>
  <c r="AE55"/>
  <c r="AE56"/>
  <c r="AE57"/>
  <c r="AE58"/>
  <c r="AE59"/>
  <c r="AE60"/>
  <c r="AE61"/>
  <c r="AE62"/>
  <c r="AE63"/>
  <c r="AE64"/>
  <c r="AF53"/>
  <c r="AF54"/>
  <c r="AF55"/>
  <c r="AF56"/>
  <c r="AF57"/>
  <c r="AF58"/>
  <c r="AF59"/>
  <c r="AF60"/>
  <c r="AF61"/>
  <c r="AF62"/>
  <c r="AF63"/>
  <c r="AF64"/>
  <c r="AG53"/>
  <c r="AH53"/>
  <c r="AI53"/>
  <c r="AI54"/>
  <c r="AI55"/>
  <c r="AI56"/>
  <c r="AI57"/>
  <c r="AI58"/>
  <c r="AI59"/>
  <c r="AI60"/>
  <c r="AI61"/>
  <c r="AI62"/>
  <c r="AI63"/>
  <c r="AI64"/>
  <c r="AD54"/>
  <c r="AD55"/>
  <c r="AD56"/>
  <c r="AD57"/>
  <c r="AD58"/>
  <c r="AD59"/>
  <c r="AD60"/>
  <c r="AD61"/>
  <c r="AD62"/>
  <c r="AD63"/>
  <c r="AD64"/>
  <c r="AG54"/>
  <c r="AG55"/>
  <c r="AG56"/>
  <c r="AG57"/>
  <c r="AG58"/>
  <c r="AG59"/>
  <c r="AG60"/>
  <c r="AG61"/>
  <c r="AG62"/>
  <c r="AG63"/>
  <c r="AG64"/>
  <c r="AH54"/>
  <c r="AH55"/>
  <c r="AH56"/>
  <c r="AH57"/>
  <c r="AH58"/>
  <c r="AH59"/>
  <c r="AH60"/>
  <c r="AH61"/>
  <c r="AH62"/>
  <c r="AH63"/>
  <c r="AH64"/>
  <c r="AH52"/>
  <c r="AG52"/>
  <c r="AF52"/>
  <c r="AE52"/>
  <c r="AD52"/>
  <c r="AC53"/>
  <c r="AC54"/>
  <c r="AC55"/>
  <c r="AC56"/>
  <c r="AC57"/>
  <c r="AC58"/>
  <c r="AC59"/>
  <c r="AC60"/>
  <c r="AC61"/>
  <c r="AC62"/>
  <c r="AC63"/>
  <c r="AC64"/>
  <c r="AC52"/>
  <c r="AD36"/>
  <c r="AE36"/>
  <c r="AE37"/>
  <c r="AE38"/>
  <c r="AE39"/>
  <c r="AE40"/>
  <c r="AE41"/>
  <c r="AE42"/>
  <c r="AE43"/>
  <c r="AE44"/>
  <c r="AE45"/>
  <c r="AE46"/>
  <c r="AE47"/>
  <c r="AE48"/>
  <c r="AE49"/>
  <c r="AE50"/>
  <c r="AF36"/>
  <c r="AF37"/>
  <c r="AF38"/>
  <c r="AF39"/>
  <c r="AF40"/>
  <c r="AF41"/>
  <c r="AF42"/>
  <c r="AF43"/>
  <c r="AF44"/>
  <c r="AF45"/>
  <c r="AF46"/>
  <c r="AF47"/>
  <c r="AF48"/>
  <c r="AF49"/>
  <c r="AF50"/>
  <c r="AG36"/>
  <c r="AH36"/>
  <c r="AD37"/>
  <c r="AD38"/>
  <c r="AD39"/>
  <c r="AD40"/>
  <c r="AD41"/>
  <c r="AD42"/>
  <c r="AD43"/>
  <c r="AD44"/>
  <c r="AD45"/>
  <c r="AD46"/>
  <c r="AD47"/>
  <c r="AD48"/>
  <c r="AD49"/>
  <c r="AD50"/>
  <c r="AG37"/>
  <c r="AG38"/>
  <c r="AG39"/>
  <c r="AG40"/>
  <c r="AG41"/>
  <c r="AG42"/>
  <c r="AG43"/>
  <c r="AG44"/>
  <c r="AG45"/>
  <c r="AG46"/>
  <c r="AG47"/>
  <c r="AG48"/>
  <c r="AG49"/>
  <c r="AG50"/>
  <c r="AH37"/>
  <c r="AH38"/>
  <c r="AH39"/>
  <c r="AH40"/>
  <c r="AH41"/>
  <c r="AH42"/>
  <c r="AH43"/>
  <c r="AH44"/>
  <c r="AH45"/>
  <c r="AH46"/>
  <c r="AH47"/>
  <c r="AH48"/>
  <c r="AH49"/>
  <c r="AH50"/>
  <c r="AH35"/>
  <c r="AG35"/>
  <c r="AF35"/>
  <c r="AE35"/>
  <c r="AD35"/>
  <c r="AC36"/>
  <c r="AC37"/>
  <c r="AC38"/>
  <c r="AC39"/>
  <c r="AC40"/>
  <c r="AC41"/>
  <c r="AC42"/>
  <c r="AC43"/>
  <c r="AC44"/>
  <c r="AC45"/>
  <c r="AC46"/>
  <c r="AC47"/>
  <c r="AC48"/>
  <c r="AC49"/>
  <c r="AC50"/>
  <c r="AC35"/>
  <c r="AD51"/>
  <c r="AE51"/>
  <c r="AF51"/>
  <c r="AG51"/>
  <c r="AH51"/>
  <c r="AI51"/>
  <c r="AC51"/>
  <c r="AD116"/>
  <c r="AE116"/>
  <c r="AE117"/>
  <c r="AE118"/>
  <c r="AE119"/>
  <c r="AE120"/>
  <c r="AE121"/>
  <c r="AE122"/>
  <c r="AE123"/>
  <c r="AE124"/>
  <c r="AE125"/>
  <c r="AE126"/>
  <c r="AE127"/>
  <c r="AE128"/>
  <c r="AE129"/>
  <c r="AE130"/>
  <c r="AE131"/>
  <c r="AE132"/>
  <c r="AE133"/>
  <c r="AE134"/>
  <c r="AE135"/>
  <c r="AE136"/>
  <c r="AE137"/>
  <c r="AE138"/>
  <c r="AE139"/>
  <c r="AE140"/>
  <c r="AF116"/>
  <c r="AF117"/>
  <c r="AF118"/>
  <c r="AF119"/>
  <c r="AF120"/>
  <c r="AF121"/>
  <c r="AF122"/>
  <c r="AF123"/>
  <c r="AF124"/>
  <c r="AF125"/>
  <c r="AF126"/>
  <c r="AF127"/>
  <c r="AF128"/>
  <c r="AF129"/>
  <c r="AF130"/>
  <c r="AF131"/>
  <c r="AF132"/>
  <c r="AF133"/>
  <c r="AF134"/>
  <c r="AF135"/>
  <c r="AF136"/>
  <c r="AF137"/>
  <c r="AF138"/>
  <c r="AF139"/>
  <c r="AF140"/>
  <c r="AG116"/>
  <c r="AH116"/>
  <c r="AI116"/>
  <c r="AI117"/>
  <c r="AI118"/>
  <c r="AI119"/>
  <c r="AI120"/>
  <c r="AI121"/>
  <c r="AI122"/>
  <c r="AI123"/>
  <c r="AI124"/>
  <c r="AI125"/>
  <c r="AI126"/>
  <c r="AI127"/>
  <c r="AI128"/>
  <c r="AI129"/>
  <c r="AI130"/>
  <c r="AI131"/>
  <c r="AI132"/>
  <c r="AI133"/>
  <c r="AI134"/>
  <c r="AI135"/>
  <c r="AI136"/>
  <c r="AI137"/>
  <c r="AI138"/>
  <c r="AI139"/>
  <c r="AI140"/>
  <c r="AD117"/>
  <c r="AD118"/>
  <c r="AD119"/>
  <c r="AD120"/>
  <c r="AD121"/>
  <c r="AD122"/>
  <c r="AD123"/>
  <c r="AD124"/>
  <c r="AD125"/>
  <c r="AD126"/>
  <c r="AD127"/>
  <c r="AD128"/>
  <c r="AD129"/>
  <c r="AD130"/>
  <c r="AD131"/>
  <c r="AD132"/>
  <c r="AD133"/>
  <c r="AD134"/>
  <c r="AD135"/>
  <c r="AD136"/>
  <c r="AD137"/>
  <c r="AD138"/>
  <c r="AD139"/>
  <c r="AD140"/>
  <c r="AG117"/>
  <c r="AG118"/>
  <c r="AG119"/>
  <c r="AG120"/>
  <c r="AG121"/>
  <c r="AG122"/>
  <c r="AG123"/>
  <c r="AG124"/>
  <c r="AG125"/>
  <c r="AG126"/>
  <c r="AG127"/>
  <c r="AG128"/>
  <c r="AG129"/>
  <c r="AG130"/>
  <c r="AG131"/>
  <c r="AG132"/>
  <c r="AG133"/>
  <c r="AG134"/>
  <c r="AG135"/>
  <c r="AG136"/>
  <c r="AG137"/>
  <c r="AG138"/>
  <c r="AG139"/>
  <c r="AG140"/>
  <c r="AH117"/>
  <c r="AH118"/>
  <c r="AH119"/>
  <c r="AH120"/>
  <c r="AH121"/>
  <c r="AH122"/>
  <c r="AH123"/>
  <c r="AH124"/>
  <c r="AH125"/>
  <c r="AH126"/>
  <c r="AH127"/>
  <c r="AH128"/>
  <c r="AH129"/>
  <c r="AH130"/>
  <c r="AH131"/>
  <c r="AH132"/>
  <c r="AH133"/>
  <c r="AH134"/>
  <c r="AH135"/>
  <c r="AH136"/>
  <c r="AH137"/>
  <c r="AH138"/>
  <c r="AH139"/>
  <c r="AH140"/>
  <c r="AH115"/>
  <c r="AG115"/>
  <c r="AF115"/>
  <c r="AE115"/>
  <c r="AD115"/>
  <c r="AC116"/>
  <c r="AC117"/>
  <c r="AC118"/>
  <c r="AC119"/>
  <c r="AC120"/>
  <c r="AC121"/>
  <c r="AC122"/>
  <c r="AC123"/>
  <c r="AC124"/>
  <c r="AC125"/>
  <c r="AC126"/>
  <c r="AC127"/>
  <c r="AC128"/>
  <c r="AC129"/>
  <c r="AC130"/>
  <c r="AC131"/>
  <c r="AC132"/>
  <c r="AC133"/>
  <c r="AC134"/>
  <c r="AC135"/>
  <c r="AC136"/>
  <c r="AC137"/>
  <c r="AC138"/>
  <c r="AC139"/>
  <c r="AC140"/>
  <c r="AC115"/>
  <c r="AD95"/>
  <c r="AD96"/>
  <c r="AD97"/>
  <c r="AD98"/>
  <c r="AD99"/>
  <c r="AD100"/>
  <c r="AD101"/>
  <c r="AD102"/>
  <c r="AD103"/>
  <c r="AD104"/>
  <c r="AD105"/>
  <c r="AD106"/>
  <c r="AD107"/>
  <c r="AD108"/>
  <c r="AD109"/>
  <c r="AD110"/>
  <c r="AD111"/>
  <c r="AD112"/>
  <c r="AD113"/>
  <c r="AE95"/>
  <c r="AF95"/>
  <c r="AG95"/>
  <c r="AH95"/>
  <c r="AI95"/>
  <c r="AI96"/>
  <c r="AI97"/>
  <c r="AI98"/>
  <c r="AI99"/>
  <c r="AI100"/>
  <c r="AI101"/>
  <c r="AI102"/>
  <c r="AI103"/>
  <c r="AI104"/>
  <c r="AI105"/>
  <c r="AI106"/>
  <c r="AI107"/>
  <c r="AI108"/>
  <c r="AI109"/>
  <c r="AI110"/>
  <c r="AI111"/>
  <c r="AI112"/>
  <c r="AI113"/>
  <c r="AE96"/>
  <c r="AF96"/>
  <c r="AG96"/>
  <c r="AH96"/>
  <c r="AE97"/>
  <c r="AF97"/>
  <c r="AG97"/>
  <c r="AH97"/>
  <c r="AH98"/>
  <c r="AH99"/>
  <c r="AH100"/>
  <c r="AH101"/>
  <c r="AH102"/>
  <c r="AH103"/>
  <c r="AH104"/>
  <c r="AH105"/>
  <c r="AH106"/>
  <c r="AH107"/>
  <c r="AH108"/>
  <c r="AH109"/>
  <c r="AH110"/>
  <c r="AH111"/>
  <c r="AH112"/>
  <c r="AH113"/>
  <c r="AE98"/>
  <c r="AF98"/>
  <c r="AF99"/>
  <c r="AF100"/>
  <c r="AF101"/>
  <c r="AF102"/>
  <c r="AF103"/>
  <c r="AF104"/>
  <c r="AF105"/>
  <c r="AF106"/>
  <c r="AF107"/>
  <c r="AF108"/>
  <c r="AF109"/>
  <c r="AF110"/>
  <c r="AF111"/>
  <c r="AF112"/>
  <c r="AF113"/>
  <c r="AG98"/>
  <c r="AE99"/>
  <c r="AG99"/>
  <c r="AE100"/>
  <c r="AG100"/>
  <c r="AE101"/>
  <c r="AG101"/>
  <c r="AE102"/>
  <c r="AG102"/>
  <c r="AE103"/>
  <c r="AG103"/>
  <c r="AE104"/>
  <c r="AE105"/>
  <c r="AE106"/>
  <c r="AE107"/>
  <c r="AE108"/>
  <c r="AE109"/>
  <c r="AE110"/>
  <c r="AE111"/>
  <c r="AE112"/>
  <c r="AE113"/>
  <c r="AG104"/>
  <c r="AG105"/>
  <c r="AG106"/>
  <c r="AG107"/>
  <c r="AG108"/>
  <c r="AG109"/>
  <c r="AG110"/>
  <c r="AG111"/>
  <c r="AG112"/>
  <c r="AG113"/>
  <c r="AH94"/>
  <c r="AG94"/>
  <c r="AF94"/>
  <c r="AE94"/>
  <c r="AD94"/>
  <c r="AC95"/>
  <c r="AC96"/>
  <c r="AC97"/>
  <c r="AC98"/>
  <c r="AC99"/>
  <c r="AC100"/>
  <c r="AC101"/>
  <c r="AC102"/>
  <c r="AC103"/>
  <c r="AC104"/>
  <c r="AC105"/>
  <c r="AC106"/>
  <c r="AC107"/>
  <c r="AC108"/>
  <c r="AC109"/>
  <c r="AC110"/>
  <c r="AC111"/>
  <c r="AC112"/>
  <c r="AC113"/>
  <c r="AC94"/>
  <c r="AD81"/>
  <c r="AE81"/>
  <c r="AE82"/>
  <c r="AE83"/>
  <c r="AE84"/>
  <c r="AE85"/>
  <c r="AE86"/>
  <c r="AE87"/>
  <c r="AE88"/>
  <c r="AE89"/>
  <c r="AE90"/>
  <c r="AE91"/>
  <c r="AE92"/>
  <c r="AF81"/>
  <c r="AF82"/>
  <c r="AF83"/>
  <c r="AF84"/>
  <c r="AF85"/>
  <c r="AF86"/>
  <c r="AF87"/>
  <c r="AF88"/>
  <c r="AF89"/>
  <c r="AF90"/>
  <c r="AF91"/>
  <c r="AF92"/>
  <c r="AG81"/>
  <c r="AH81"/>
  <c r="AI81"/>
  <c r="AI82"/>
  <c r="AI83"/>
  <c r="AI84"/>
  <c r="AI85"/>
  <c r="AI86"/>
  <c r="AI87"/>
  <c r="AI88"/>
  <c r="AI89"/>
  <c r="AI90"/>
  <c r="AI91"/>
  <c r="AI92"/>
  <c r="AD82"/>
  <c r="AD83"/>
  <c r="AD84"/>
  <c r="AD85"/>
  <c r="AD86"/>
  <c r="AD87"/>
  <c r="AD88"/>
  <c r="AD89"/>
  <c r="AD90"/>
  <c r="AD91"/>
  <c r="AD92"/>
  <c r="AG82"/>
  <c r="AG83"/>
  <c r="AG84"/>
  <c r="AG85"/>
  <c r="AG86"/>
  <c r="AG87"/>
  <c r="AG88"/>
  <c r="AG89"/>
  <c r="AG90"/>
  <c r="AG91"/>
  <c r="AG92"/>
  <c r="AH82"/>
  <c r="AH83"/>
  <c r="AH84"/>
  <c r="AH85"/>
  <c r="AH86"/>
  <c r="AH87"/>
  <c r="AH88"/>
  <c r="AH89"/>
  <c r="AH90"/>
  <c r="AH91"/>
  <c r="AH92"/>
  <c r="AH80"/>
  <c r="AG80"/>
  <c r="AF80"/>
  <c r="AE80"/>
  <c r="AD80"/>
  <c r="AC80"/>
  <c r="AC81"/>
  <c r="AC82"/>
  <c r="AC83"/>
  <c r="AC84"/>
  <c r="AC85"/>
  <c r="AC86"/>
  <c r="AC87"/>
  <c r="AC88"/>
  <c r="AC89"/>
  <c r="AC90"/>
  <c r="AC91"/>
  <c r="AC92"/>
  <c r="AD67"/>
  <c r="AE67"/>
  <c r="AE68"/>
  <c r="AE69"/>
  <c r="AE70"/>
  <c r="AE71"/>
  <c r="AE72"/>
  <c r="AE73"/>
  <c r="AE74"/>
  <c r="AE75"/>
  <c r="AE76"/>
  <c r="AE77"/>
  <c r="AE78"/>
  <c r="AF67"/>
  <c r="AF68"/>
  <c r="AF69"/>
  <c r="AF70"/>
  <c r="AF71"/>
  <c r="AF72"/>
  <c r="AF73"/>
  <c r="AF74"/>
  <c r="AF75"/>
  <c r="AF76"/>
  <c r="AF77"/>
  <c r="AF78"/>
  <c r="AG67"/>
  <c r="AH67"/>
  <c r="AI67"/>
  <c r="AI68"/>
  <c r="AI69"/>
  <c r="AI70"/>
  <c r="AI71"/>
  <c r="AI72"/>
  <c r="AI73"/>
  <c r="AI74"/>
  <c r="AI75"/>
  <c r="AI76"/>
  <c r="AI77"/>
  <c r="AI78"/>
  <c r="AD68"/>
  <c r="AD69"/>
  <c r="AD70"/>
  <c r="AD71"/>
  <c r="AD72"/>
  <c r="AD73"/>
  <c r="AD74"/>
  <c r="AD75"/>
  <c r="AD76"/>
  <c r="AD77"/>
  <c r="AD78"/>
  <c r="AG68"/>
  <c r="AG69"/>
  <c r="AG70"/>
  <c r="AG71"/>
  <c r="AG72"/>
  <c r="AG73"/>
  <c r="AG74"/>
  <c r="AG75"/>
  <c r="AG76"/>
  <c r="AG77"/>
  <c r="AG78"/>
  <c r="AH68"/>
  <c r="AH69"/>
  <c r="AH70"/>
  <c r="AH71"/>
  <c r="AH72"/>
  <c r="AH73"/>
  <c r="AH74"/>
  <c r="AH75"/>
  <c r="AH76"/>
  <c r="AH77"/>
  <c r="AH78"/>
  <c r="AH66"/>
  <c r="AG66"/>
  <c r="AF66"/>
  <c r="AE66"/>
  <c r="AD66"/>
  <c r="AC66"/>
  <c r="AC67"/>
  <c r="AC68"/>
  <c r="AC69"/>
  <c r="AC70"/>
  <c r="AC71"/>
  <c r="AC72"/>
  <c r="AC73"/>
  <c r="AC74"/>
  <c r="AC75"/>
  <c r="AC76"/>
  <c r="AC77"/>
  <c r="AC78"/>
  <c r="AD14"/>
  <c r="AD15"/>
  <c r="AD16"/>
  <c r="AD17"/>
  <c r="AD18"/>
  <c r="AD19"/>
  <c r="AD20"/>
  <c r="AD21"/>
  <c r="AD22"/>
  <c r="AD23"/>
  <c r="AD24"/>
  <c r="AD25"/>
  <c r="AD26"/>
  <c r="AD27"/>
  <c r="AD28"/>
  <c r="AD29"/>
  <c r="AD30"/>
  <c r="AD31"/>
  <c r="AD32"/>
  <c r="AD33"/>
  <c r="AE14"/>
  <c r="AE15"/>
  <c r="AE16"/>
  <c r="AE17"/>
  <c r="AE18"/>
  <c r="AE19"/>
  <c r="AE20"/>
  <c r="AE21"/>
  <c r="AE22"/>
  <c r="AE23"/>
  <c r="AE24"/>
  <c r="AE25"/>
  <c r="AE26"/>
  <c r="AE27"/>
  <c r="AE28"/>
  <c r="AE29"/>
  <c r="AE30"/>
  <c r="AE31"/>
  <c r="AE32"/>
  <c r="AE33"/>
  <c r="AF14"/>
  <c r="AG14"/>
  <c r="AH14"/>
  <c r="AH15"/>
  <c r="AH16"/>
  <c r="AH17"/>
  <c r="AH18"/>
  <c r="AH19"/>
  <c r="AH20"/>
  <c r="AH21"/>
  <c r="AH22"/>
  <c r="AH23"/>
  <c r="AH24"/>
  <c r="AH25"/>
  <c r="AH26"/>
  <c r="AH27"/>
  <c r="AH28"/>
  <c r="AH29"/>
  <c r="AH30"/>
  <c r="AH31"/>
  <c r="AH32"/>
  <c r="AH33"/>
  <c r="AI14"/>
  <c r="AI15"/>
  <c r="AI16"/>
  <c r="AI17"/>
  <c r="AI18"/>
  <c r="AI19"/>
  <c r="AI20"/>
  <c r="AI21"/>
  <c r="AI22"/>
  <c r="AI23"/>
  <c r="AI24"/>
  <c r="AI25"/>
  <c r="AI26"/>
  <c r="AI27"/>
  <c r="AI28"/>
  <c r="AI29"/>
  <c r="AI30"/>
  <c r="AI31"/>
  <c r="AI32"/>
  <c r="AI33"/>
  <c r="AF15"/>
  <c r="AF16"/>
  <c r="AF17"/>
  <c r="AF18"/>
  <c r="AF19"/>
  <c r="AF20"/>
  <c r="AF21"/>
  <c r="AF22"/>
  <c r="AF23"/>
  <c r="AF24"/>
  <c r="AF25"/>
  <c r="AF26"/>
  <c r="AF27"/>
  <c r="AF28"/>
  <c r="AF29"/>
  <c r="AF30"/>
  <c r="AF31"/>
  <c r="AF32"/>
  <c r="AF33"/>
  <c r="AG15"/>
  <c r="AG16"/>
  <c r="AG17"/>
  <c r="AG18"/>
  <c r="AG19"/>
  <c r="AG20"/>
  <c r="AG21"/>
  <c r="AG22"/>
  <c r="AG23"/>
  <c r="AG24"/>
  <c r="AG25"/>
  <c r="AG26"/>
  <c r="AG27"/>
  <c r="AG28"/>
  <c r="AG29"/>
  <c r="AG30"/>
  <c r="AG31"/>
  <c r="AG32"/>
  <c r="AG33"/>
  <c r="AH13"/>
  <c r="AG13"/>
  <c r="AF13"/>
  <c r="AE13"/>
  <c r="AD13"/>
  <c r="AC13"/>
  <c r="AC14"/>
  <c r="AC15"/>
  <c r="AC16"/>
  <c r="AC17"/>
  <c r="AC18"/>
  <c r="AC19"/>
  <c r="AC20"/>
  <c r="AC21"/>
  <c r="AC22"/>
  <c r="AC23"/>
  <c r="AC24"/>
  <c r="AC25"/>
  <c r="AC26"/>
  <c r="AC27"/>
  <c r="AC28"/>
  <c r="AC29"/>
  <c r="AC30"/>
  <c r="AC31"/>
  <c r="AC32"/>
  <c r="AC33"/>
  <c r="AD3"/>
  <c r="AE3"/>
  <c r="AE4"/>
  <c r="AE5"/>
  <c r="AE6"/>
  <c r="AE7"/>
  <c r="AE8"/>
  <c r="AE9"/>
  <c r="AE10"/>
  <c r="AE11"/>
  <c r="AG3"/>
  <c r="AH3"/>
  <c r="AI3"/>
  <c r="AI4"/>
  <c r="AI5"/>
  <c r="AI6"/>
  <c r="AI7"/>
  <c r="AI8"/>
  <c r="AI9"/>
  <c r="AI10"/>
  <c r="AI11"/>
  <c r="AD4"/>
  <c r="AD5"/>
  <c r="AD6"/>
  <c r="AD7"/>
  <c r="AD8"/>
  <c r="AD9"/>
  <c r="AD10"/>
  <c r="AD11"/>
  <c r="AG4"/>
  <c r="AG5"/>
  <c r="AG6"/>
  <c r="AG7"/>
  <c r="AG8"/>
  <c r="AG9"/>
  <c r="AG10"/>
  <c r="AG11"/>
  <c r="AH4"/>
  <c r="AH5"/>
  <c r="AH6"/>
  <c r="AH7"/>
  <c r="AH8"/>
  <c r="AH9"/>
  <c r="AH10"/>
  <c r="AH11"/>
  <c r="W140"/>
  <c r="W141"/>
  <c r="W142"/>
  <c r="W143"/>
  <c r="W144"/>
  <c r="W145"/>
  <c r="W146"/>
  <c r="W147"/>
  <c r="W148"/>
  <c r="W139"/>
  <c r="U119"/>
  <c r="V119"/>
  <c r="W119"/>
  <c r="U120"/>
  <c r="V120"/>
  <c r="W120"/>
  <c r="W121"/>
  <c r="W122"/>
  <c r="W123"/>
  <c r="W124"/>
  <c r="W125"/>
  <c r="W126"/>
  <c r="W127"/>
  <c r="W128"/>
  <c r="W129"/>
  <c r="W130"/>
  <c r="W131"/>
  <c r="W132"/>
  <c r="W133"/>
  <c r="W134"/>
  <c r="W135"/>
  <c r="W136"/>
  <c r="W137"/>
  <c r="U121"/>
  <c r="V121"/>
  <c r="V122"/>
  <c r="V123"/>
  <c r="V124"/>
  <c r="V125"/>
  <c r="V126"/>
  <c r="V127"/>
  <c r="V128"/>
  <c r="V129"/>
  <c r="V130"/>
  <c r="V131"/>
  <c r="V132"/>
  <c r="V133"/>
  <c r="V134"/>
  <c r="V135"/>
  <c r="V136"/>
  <c r="V137"/>
  <c r="U122"/>
  <c r="U123"/>
  <c r="U124"/>
  <c r="U125"/>
  <c r="U126"/>
  <c r="U127"/>
  <c r="U128"/>
  <c r="U129"/>
  <c r="U130"/>
  <c r="U131"/>
  <c r="U132"/>
  <c r="U133"/>
  <c r="U134"/>
  <c r="U135"/>
  <c r="U136"/>
  <c r="U137"/>
  <c r="Y118"/>
  <c r="Y119"/>
  <c r="Y120"/>
  <c r="Y121"/>
  <c r="Y122"/>
  <c r="Y123"/>
  <c r="Y124"/>
  <c r="Y125"/>
  <c r="Y126"/>
  <c r="Y127"/>
  <c r="Y128"/>
  <c r="Y129"/>
  <c r="Y130"/>
  <c r="X118"/>
  <c r="X119"/>
  <c r="X120"/>
  <c r="X121"/>
  <c r="X122"/>
  <c r="X123"/>
  <c r="X124"/>
  <c r="X125"/>
  <c r="X126"/>
  <c r="X127"/>
  <c r="X128"/>
  <c r="X129"/>
  <c r="X130"/>
  <c r="W118"/>
  <c r="V118"/>
  <c r="U118"/>
  <c r="U98"/>
  <c r="V98"/>
  <c r="W98"/>
  <c r="U99"/>
  <c r="V99"/>
  <c r="V100"/>
  <c r="V101"/>
  <c r="V102"/>
  <c r="V103"/>
  <c r="V104"/>
  <c r="V105"/>
  <c r="V106"/>
  <c r="V107"/>
  <c r="V108"/>
  <c r="V109"/>
  <c r="V110"/>
  <c r="V111"/>
  <c r="V112"/>
  <c r="V113"/>
  <c r="V114"/>
  <c r="V115"/>
  <c r="V116"/>
  <c r="W99"/>
  <c r="W100"/>
  <c r="W101"/>
  <c r="W102"/>
  <c r="W103"/>
  <c r="U100"/>
  <c r="U101"/>
  <c r="U102"/>
  <c r="U103"/>
  <c r="U104"/>
  <c r="U105"/>
  <c r="U106"/>
  <c r="U107"/>
  <c r="U108"/>
  <c r="U109"/>
  <c r="U110"/>
  <c r="U111"/>
  <c r="U112"/>
  <c r="U113"/>
  <c r="U114"/>
  <c r="U115"/>
  <c r="U116"/>
  <c r="X97"/>
  <c r="X98"/>
  <c r="X99"/>
  <c r="X100"/>
  <c r="X101"/>
  <c r="X102"/>
  <c r="X103"/>
  <c r="X104"/>
  <c r="W97"/>
  <c r="V97"/>
  <c r="U97"/>
  <c r="V138"/>
  <c r="U138"/>
  <c r="V117"/>
  <c r="U117"/>
  <c r="V96"/>
  <c r="U96"/>
  <c r="W77"/>
  <c r="X77"/>
  <c r="W78"/>
  <c r="X78"/>
  <c r="W79"/>
  <c r="X79"/>
  <c r="X80"/>
  <c r="X81"/>
  <c r="X82"/>
  <c r="W80"/>
  <c r="W81"/>
  <c r="W82"/>
  <c r="X76"/>
  <c r="W76"/>
  <c r="U56"/>
  <c r="V56"/>
  <c r="W56"/>
  <c r="X56"/>
  <c r="Y56"/>
  <c r="U57"/>
  <c r="V57"/>
  <c r="W57"/>
  <c r="W58"/>
  <c r="W59"/>
  <c r="W60"/>
  <c r="W61"/>
  <c r="W62"/>
  <c r="W63"/>
  <c r="W64"/>
  <c r="X57"/>
  <c r="Y57"/>
  <c r="U58"/>
  <c r="V58"/>
  <c r="V59"/>
  <c r="V60"/>
  <c r="V61"/>
  <c r="V62"/>
  <c r="V63"/>
  <c r="V64"/>
  <c r="V65"/>
  <c r="V66"/>
  <c r="V67"/>
  <c r="V68"/>
  <c r="V69"/>
  <c r="V70"/>
  <c r="V71"/>
  <c r="V72"/>
  <c r="V73"/>
  <c r="V74"/>
  <c r="X58"/>
  <c r="Y58"/>
  <c r="U59"/>
  <c r="U60"/>
  <c r="U61"/>
  <c r="U62"/>
  <c r="U63"/>
  <c r="U64"/>
  <c r="U65"/>
  <c r="U66"/>
  <c r="U67"/>
  <c r="U68"/>
  <c r="U69"/>
  <c r="U70"/>
  <c r="U71"/>
  <c r="U72"/>
  <c r="U73"/>
  <c r="U74"/>
  <c r="X59"/>
  <c r="Y59"/>
  <c r="Y60"/>
  <c r="Y61"/>
  <c r="Y62"/>
  <c r="Y63"/>
  <c r="Y64"/>
  <c r="X60"/>
  <c r="X61"/>
  <c r="X62"/>
  <c r="X63"/>
  <c r="X64"/>
  <c r="Y55"/>
  <c r="X55"/>
  <c r="W55"/>
  <c r="V55"/>
  <c r="U55"/>
  <c r="V75"/>
  <c r="U75"/>
  <c r="T55"/>
  <c r="V36"/>
  <c r="V37"/>
  <c r="V38"/>
  <c r="V39"/>
  <c r="V40"/>
  <c r="V41"/>
  <c r="V42"/>
  <c r="V43"/>
  <c r="V44"/>
  <c r="V45"/>
  <c r="V46"/>
  <c r="V47"/>
  <c r="V48"/>
  <c r="V49"/>
  <c r="V50"/>
  <c r="V51"/>
  <c r="V52"/>
  <c r="V53"/>
  <c r="V35"/>
  <c r="V54"/>
  <c r="U54"/>
  <c r="W36"/>
  <c r="X36"/>
  <c r="X37"/>
  <c r="X38"/>
  <c r="X39"/>
  <c r="X40"/>
  <c r="X41"/>
  <c r="X42"/>
  <c r="X43"/>
  <c r="X44"/>
  <c r="X45"/>
  <c r="X46"/>
  <c r="X47"/>
  <c r="X48"/>
  <c r="X49"/>
  <c r="X50"/>
  <c r="Y36"/>
  <c r="Y37"/>
  <c r="Y38"/>
  <c r="Y39"/>
  <c r="Y40"/>
  <c r="Y41"/>
  <c r="Y42"/>
  <c r="Y43"/>
  <c r="Y44"/>
  <c r="Y45"/>
  <c r="Y46"/>
  <c r="Y47"/>
  <c r="Y48"/>
  <c r="Y49"/>
  <c r="Y50"/>
  <c r="W37"/>
  <c r="W38"/>
  <c r="W39"/>
  <c r="W40"/>
  <c r="W41"/>
  <c r="W42"/>
  <c r="W43"/>
  <c r="W44"/>
  <c r="W45"/>
  <c r="W46"/>
  <c r="W47"/>
  <c r="W48"/>
  <c r="W49"/>
  <c r="W50"/>
  <c r="Y35"/>
  <c r="X35"/>
  <c r="W35"/>
  <c r="T35"/>
  <c r="Y14"/>
  <c r="Y15"/>
  <c r="Y16"/>
  <c r="Y17"/>
  <c r="Y18"/>
  <c r="Y19"/>
  <c r="Y20"/>
  <c r="Y21"/>
  <c r="Y22"/>
  <c r="Y23"/>
  <c r="Y24"/>
  <c r="Y25"/>
  <c r="Y26"/>
  <c r="Y27"/>
  <c r="Y28"/>
  <c r="Y29"/>
  <c r="Y30"/>
  <c r="Y31"/>
  <c r="Y32"/>
  <c r="Y33"/>
  <c r="Y13"/>
  <c r="X14"/>
  <c r="X15"/>
  <c r="X16"/>
  <c r="X17"/>
  <c r="X18"/>
  <c r="X19"/>
  <c r="X20"/>
  <c r="X21"/>
  <c r="X22"/>
  <c r="X23"/>
  <c r="X24"/>
  <c r="X25"/>
  <c r="X26"/>
  <c r="X27"/>
  <c r="X28"/>
  <c r="X29"/>
  <c r="X30"/>
  <c r="X31"/>
  <c r="X32"/>
  <c r="X33"/>
  <c r="X13"/>
  <c r="W14"/>
  <c r="W15"/>
  <c r="W16"/>
  <c r="W17"/>
  <c r="W18"/>
  <c r="W19"/>
  <c r="W20"/>
  <c r="W21"/>
  <c r="W22"/>
  <c r="W23"/>
  <c r="W24"/>
  <c r="W25"/>
  <c r="W26"/>
  <c r="W27"/>
  <c r="W28"/>
  <c r="W29"/>
  <c r="W30"/>
  <c r="W31"/>
  <c r="W32"/>
  <c r="W33"/>
  <c r="W13"/>
  <c r="V14"/>
  <c r="V15"/>
  <c r="V16"/>
  <c r="V17"/>
  <c r="V18"/>
  <c r="V19"/>
  <c r="V20"/>
  <c r="V21"/>
  <c r="V22"/>
  <c r="V23"/>
  <c r="V24"/>
  <c r="V25"/>
  <c r="V26"/>
  <c r="V27"/>
  <c r="V28"/>
  <c r="V29"/>
  <c r="V30"/>
  <c r="V31"/>
  <c r="V32"/>
  <c r="V33"/>
  <c r="V13"/>
  <c r="U14"/>
  <c r="U15"/>
  <c r="U16"/>
  <c r="U17"/>
  <c r="U18"/>
  <c r="U19"/>
  <c r="U20"/>
  <c r="U21"/>
  <c r="U22"/>
  <c r="U23"/>
  <c r="U24"/>
  <c r="U25"/>
  <c r="U26"/>
  <c r="U27"/>
  <c r="U28"/>
  <c r="U29"/>
  <c r="U30"/>
  <c r="U31"/>
  <c r="U32"/>
  <c r="U33"/>
  <c r="U13"/>
  <c r="W4"/>
  <c r="W5"/>
  <c r="W6"/>
  <c r="W7"/>
  <c r="W8"/>
  <c r="W9"/>
  <c r="W10"/>
  <c r="W11"/>
  <c r="V4"/>
  <c r="V5"/>
  <c r="V6"/>
  <c r="V7"/>
  <c r="V8"/>
  <c r="V9"/>
  <c r="V10"/>
  <c r="V11"/>
  <c r="W3"/>
  <c r="V3"/>
  <c r="U4"/>
  <c r="U5"/>
  <c r="U6"/>
  <c r="U7"/>
  <c r="U8"/>
  <c r="U9"/>
  <c r="U10"/>
  <c r="U11"/>
  <c r="U3"/>
  <c r="O140"/>
  <c r="P140"/>
  <c r="Q140"/>
  <c r="R140"/>
  <c r="S140"/>
  <c r="T140"/>
  <c r="O141"/>
  <c r="P141"/>
  <c r="P142"/>
  <c r="P143"/>
  <c r="P144"/>
  <c r="P145"/>
  <c r="P146"/>
  <c r="P147"/>
  <c r="P148"/>
  <c r="Q141"/>
  <c r="R141"/>
  <c r="S141"/>
  <c r="T141"/>
  <c r="O142"/>
  <c r="Q142"/>
  <c r="R142"/>
  <c r="S142"/>
  <c r="T142"/>
  <c r="O143"/>
  <c r="Q143"/>
  <c r="R143"/>
  <c r="S143"/>
  <c r="T143"/>
  <c r="T144"/>
  <c r="T145"/>
  <c r="T146"/>
  <c r="T147"/>
  <c r="T148"/>
  <c r="O144"/>
  <c r="Q144"/>
  <c r="R144"/>
  <c r="R145"/>
  <c r="R146"/>
  <c r="R147"/>
  <c r="R148"/>
  <c r="S144"/>
  <c r="O145"/>
  <c r="Q145"/>
  <c r="S145"/>
  <c r="O146"/>
  <c r="Q146"/>
  <c r="S146"/>
  <c r="O147"/>
  <c r="Q147"/>
  <c r="S147"/>
  <c r="O148"/>
  <c r="Q148"/>
  <c r="S148"/>
  <c r="T139"/>
  <c r="S139"/>
  <c r="R139"/>
  <c r="Q139"/>
  <c r="P139"/>
  <c r="O139"/>
  <c r="N119"/>
  <c r="O119"/>
  <c r="P119"/>
  <c r="Q119"/>
  <c r="R119"/>
  <c r="S119"/>
  <c r="S120"/>
  <c r="T119"/>
  <c r="N120"/>
  <c r="N121"/>
  <c r="N122"/>
  <c r="N123"/>
  <c r="N124"/>
  <c r="N125"/>
  <c r="N126"/>
  <c r="N127"/>
  <c r="N128"/>
  <c r="N129"/>
  <c r="N130"/>
  <c r="N131"/>
  <c r="N132"/>
  <c r="N133"/>
  <c r="N134"/>
  <c r="N135"/>
  <c r="N136"/>
  <c r="N137"/>
  <c r="O120"/>
  <c r="P120"/>
  <c r="Q120"/>
  <c r="R120"/>
  <c r="R121"/>
  <c r="R122"/>
  <c r="R123"/>
  <c r="R124"/>
  <c r="R125"/>
  <c r="R126"/>
  <c r="R127"/>
  <c r="R128"/>
  <c r="R129"/>
  <c r="R130"/>
  <c r="R131"/>
  <c r="R132"/>
  <c r="R133"/>
  <c r="R134"/>
  <c r="R135"/>
  <c r="R136"/>
  <c r="R137"/>
  <c r="T120"/>
  <c r="T121"/>
  <c r="T122"/>
  <c r="T123"/>
  <c r="T124"/>
  <c r="T125"/>
  <c r="T126"/>
  <c r="T127"/>
  <c r="T128"/>
  <c r="T129"/>
  <c r="T130"/>
  <c r="T131"/>
  <c r="T132"/>
  <c r="T133"/>
  <c r="T134"/>
  <c r="T135"/>
  <c r="T136"/>
  <c r="T137"/>
  <c r="O121"/>
  <c r="O122"/>
  <c r="O123"/>
  <c r="O124"/>
  <c r="O125"/>
  <c r="O126"/>
  <c r="O127"/>
  <c r="O128"/>
  <c r="O129"/>
  <c r="O130"/>
  <c r="O131"/>
  <c r="O132"/>
  <c r="O133"/>
  <c r="O134"/>
  <c r="O135"/>
  <c r="O136"/>
  <c r="O137"/>
  <c r="P121"/>
  <c r="Q121"/>
  <c r="Q122"/>
  <c r="Q123"/>
  <c r="Q124"/>
  <c r="Q125"/>
  <c r="Q126"/>
  <c r="Q127"/>
  <c r="Q128"/>
  <c r="Q129"/>
  <c r="Q130"/>
  <c r="Q131"/>
  <c r="Q132"/>
  <c r="Q133"/>
  <c r="Q134"/>
  <c r="Q135"/>
  <c r="Q136"/>
  <c r="Q137"/>
  <c r="P122"/>
  <c r="P123"/>
  <c r="P124"/>
  <c r="P125"/>
  <c r="P126"/>
  <c r="P127"/>
  <c r="P128"/>
  <c r="P129"/>
  <c r="P130"/>
  <c r="P131"/>
  <c r="P132"/>
  <c r="P133"/>
  <c r="P134"/>
  <c r="P135"/>
  <c r="P136"/>
  <c r="P137"/>
  <c r="T118"/>
  <c r="S118"/>
  <c r="R118"/>
  <c r="Q118"/>
  <c r="P118"/>
  <c r="O118"/>
  <c r="N118"/>
  <c r="N98"/>
  <c r="N99"/>
  <c r="N100"/>
  <c r="N101"/>
  <c r="N102"/>
  <c r="N103"/>
  <c r="N104"/>
  <c r="N105"/>
  <c r="N106"/>
  <c r="N107"/>
  <c r="N108"/>
  <c r="N109"/>
  <c r="N110"/>
  <c r="N111"/>
  <c r="N112"/>
  <c r="N113"/>
  <c r="N114"/>
  <c r="N115"/>
  <c r="N116"/>
  <c r="O98"/>
  <c r="O99"/>
  <c r="O100"/>
  <c r="O101"/>
  <c r="O102"/>
  <c r="O103"/>
  <c r="O104"/>
  <c r="O105"/>
  <c r="O106"/>
  <c r="O107"/>
  <c r="O108"/>
  <c r="O109"/>
  <c r="O110"/>
  <c r="O111"/>
  <c r="O112"/>
  <c r="O113"/>
  <c r="O114"/>
  <c r="O115"/>
  <c r="O116"/>
  <c r="P98"/>
  <c r="Q98"/>
  <c r="R98"/>
  <c r="R99"/>
  <c r="R100"/>
  <c r="R101"/>
  <c r="R102"/>
  <c r="R103"/>
  <c r="S98"/>
  <c r="T98"/>
  <c r="P99"/>
  <c r="Q99"/>
  <c r="S99"/>
  <c r="S100"/>
  <c r="S101"/>
  <c r="S102"/>
  <c r="S103"/>
  <c r="T99"/>
  <c r="P100"/>
  <c r="P101"/>
  <c r="P102"/>
  <c r="P103"/>
  <c r="Q100"/>
  <c r="T100"/>
  <c r="T101"/>
  <c r="T102"/>
  <c r="T103"/>
  <c r="Q101"/>
  <c r="Q102"/>
  <c r="Q103"/>
  <c r="T97"/>
  <c r="S97"/>
  <c r="R97"/>
  <c r="Q97"/>
  <c r="P97"/>
  <c r="O97"/>
  <c r="N97"/>
  <c r="N77"/>
  <c r="O77"/>
  <c r="P77"/>
  <c r="P78"/>
  <c r="P79"/>
  <c r="P80"/>
  <c r="P81"/>
  <c r="P82"/>
  <c r="Q77"/>
  <c r="R77"/>
  <c r="S77"/>
  <c r="T77"/>
  <c r="T78"/>
  <c r="T79"/>
  <c r="T80"/>
  <c r="T81"/>
  <c r="T82"/>
  <c r="N78"/>
  <c r="O78"/>
  <c r="Q78"/>
  <c r="Q79"/>
  <c r="Q80"/>
  <c r="Q81"/>
  <c r="Q82"/>
  <c r="R78"/>
  <c r="S78"/>
  <c r="N79"/>
  <c r="N80"/>
  <c r="N81"/>
  <c r="N82"/>
  <c r="N83"/>
  <c r="N84"/>
  <c r="N85"/>
  <c r="N86"/>
  <c r="N87"/>
  <c r="N88"/>
  <c r="N89"/>
  <c r="N90"/>
  <c r="N91"/>
  <c r="N92"/>
  <c r="N93"/>
  <c r="N94"/>
  <c r="N95"/>
  <c r="O79"/>
  <c r="R79"/>
  <c r="R80"/>
  <c r="R81"/>
  <c r="R82"/>
  <c r="S79"/>
  <c r="O80"/>
  <c r="O81"/>
  <c r="O82"/>
  <c r="O83"/>
  <c r="O84"/>
  <c r="O85"/>
  <c r="O86"/>
  <c r="O87"/>
  <c r="O88"/>
  <c r="O89"/>
  <c r="O90"/>
  <c r="O91"/>
  <c r="O92"/>
  <c r="O93"/>
  <c r="O94"/>
  <c r="O95"/>
  <c r="S80"/>
  <c r="S81"/>
  <c r="S82"/>
  <c r="T76"/>
  <c r="S76"/>
  <c r="R76"/>
  <c r="Q76"/>
  <c r="P76"/>
  <c r="O76"/>
  <c r="N76"/>
  <c r="N56"/>
  <c r="N57"/>
  <c r="N58"/>
  <c r="N59"/>
  <c r="N60"/>
  <c r="N61"/>
  <c r="N62"/>
  <c r="N63"/>
  <c r="N64"/>
  <c r="N65"/>
  <c r="N66"/>
  <c r="N67"/>
  <c r="N68"/>
  <c r="N69"/>
  <c r="N70"/>
  <c r="N71"/>
  <c r="N72"/>
  <c r="N73"/>
  <c r="N74"/>
  <c r="O56"/>
  <c r="O57"/>
  <c r="O58"/>
  <c r="O59"/>
  <c r="O60"/>
  <c r="O61"/>
  <c r="O62"/>
  <c r="O63"/>
  <c r="O64"/>
  <c r="O65"/>
  <c r="O66"/>
  <c r="O67"/>
  <c r="O68"/>
  <c r="O69"/>
  <c r="O70"/>
  <c r="O71"/>
  <c r="O72"/>
  <c r="O73"/>
  <c r="O74"/>
  <c r="P56"/>
  <c r="Q56"/>
  <c r="R56"/>
  <c r="R57"/>
  <c r="R58"/>
  <c r="R59"/>
  <c r="R60"/>
  <c r="R61"/>
  <c r="R62"/>
  <c r="R63"/>
  <c r="R64"/>
  <c r="S56"/>
  <c r="T56"/>
  <c r="P57"/>
  <c r="Q57"/>
  <c r="S57"/>
  <c r="S58"/>
  <c r="S59"/>
  <c r="S60"/>
  <c r="S61"/>
  <c r="S62"/>
  <c r="S63"/>
  <c r="S64"/>
  <c r="T57"/>
  <c r="T58"/>
  <c r="T59"/>
  <c r="T60"/>
  <c r="T61"/>
  <c r="T62"/>
  <c r="T63"/>
  <c r="T64"/>
  <c r="P58"/>
  <c r="P59"/>
  <c r="P60"/>
  <c r="P61"/>
  <c r="P62"/>
  <c r="P63"/>
  <c r="P64"/>
  <c r="Q58"/>
  <c r="Q59"/>
  <c r="Q60"/>
  <c r="Q61"/>
  <c r="Q62"/>
  <c r="Q63"/>
  <c r="Q64"/>
  <c r="S55"/>
  <c r="R55"/>
  <c r="Q55"/>
  <c r="P55"/>
  <c r="O55"/>
  <c r="N55"/>
  <c r="O36"/>
  <c r="P36"/>
  <c r="Q36"/>
  <c r="Q37"/>
  <c r="Q38"/>
  <c r="Q39"/>
  <c r="Q40"/>
  <c r="Q41"/>
  <c r="Q42"/>
  <c r="Q43"/>
  <c r="Q44"/>
  <c r="Q45"/>
  <c r="Q46"/>
  <c r="Q47"/>
  <c r="Q48"/>
  <c r="Q49"/>
  <c r="Q50"/>
  <c r="R36"/>
  <c r="R37"/>
  <c r="R38"/>
  <c r="R39"/>
  <c r="R40"/>
  <c r="R41"/>
  <c r="R42"/>
  <c r="R43"/>
  <c r="R44"/>
  <c r="R45"/>
  <c r="R46"/>
  <c r="R47"/>
  <c r="R48"/>
  <c r="R49"/>
  <c r="R50"/>
  <c r="S36"/>
  <c r="T36"/>
  <c r="O37"/>
  <c r="O38"/>
  <c r="O39"/>
  <c r="O40"/>
  <c r="O41"/>
  <c r="O42"/>
  <c r="O43"/>
  <c r="O44"/>
  <c r="O45"/>
  <c r="O46"/>
  <c r="O47"/>
  <c r="O48"/>
  <c r="O49"/>
  <c r="O50"/>
  <c r="O51"/>
  <c r="O52"/>
  <c r="O53"/>
  <c r="P37"/>
  <c r="P38"/>
  <c r="P39"/>
  <c r="P40"/>
  <c r="P41"/>
  <c r="P42"/>
  <c r="P43"/>
  <c r="P44"/>
  <c r="P45"/>
  <c r="P46"/>
  <c r="P47"/>
  <c r="P48"/>
  <c r="P49"/>
  <c r="P50"/>
  <c r="S37"/>
  <c r="S38"/>
  <c r="S39"/>
  <c r="S40"/>
  <c r="S41"/>
  <c r="S42"/>
  <c r="S43"/>
  <c r="S44"/>
  <c r="S45"/>
  <c r="S46"/>
  <c r="S47"/>
  <c r="S48"/>
  <c r="S49"/>
  <c r="S50"/>
  <c r="T37"/>
  <c r="T38"/>
  <c r="T39"/>
  <c r="T40"/>
  <c r="T41"/>
  <c r="T42"/>
  <c r="T43"/>
  <c r="T44"/>
  <c r="T45"/>
  <c r="T46"/>
  <c r="T47"/>
  <c r="T48"/>
  <c r="T49"/>
  <c r="T50"/>
  <c r="S35"/>
  <c r="R35"/>
  <c r="Q35"/>
  <c r="P35"/>
  <c r="O35"/>
  <c r="N36"/>
  <c r="N37"/>
  <c r="N38"/>
  <c r="N39"/>
  <c r="N40"/>
  <c r="N41"/>
  <c r="N42"/>
  <c r="N43"/>
  <c r="N44"/>
  <c r="N45"/>
  <c r="N46"/>
  <c r="N47"/>
  <c r="N48"/>
  <c r="N49"/>
  <c r="N50"/>
  <c r="N51"/>
  <c r="N52"/>
  <c r="N53"/>
  <c r="N35"/>
  <c r="N139"/>
  <c r="O138"/>
  <c r="P138"/>
  <c r="Q138"/>
  <c r="R138"/>
  <c r="S138"/>
  <c r="T138"/>
  <c r="O117"/>
  <c r="P117"/>
  <c r="Q117"/>
  <c r="R117"/>
  <c r="S117"/>
  <c r="T117"/>
  <c r="O96"/>
  <c r="P96"/>
  <c r="Q96"/>
  <c r="R96"/>
  <c r="S96"/>
  <c r="T96"/>
  <c r="O75"/>
  <c r="P75"/>
  <c r="Q75"/>
  <c r="R75"/>
  <c r="S75"/>
  <c r="T75"/>
  <c r="O54"/>
  <c r="P54"/>
  <c r="Q54"/>
  <c r="R54"/>
  <c r="S54"/>
  <c r="T54"/>
  <c r="N138"/>
  <c r="N117"/>
  <c r="N96"/>
  <c r="N75"/>
  <c r="N54"/>
  <c r="W34"/>
  <c r="V34"/>
  <c r="U34"/>
  <c r="V12"/>
  <c r="U12"/>
  <c r="T14"/>
  <c r="T15"/>
  <c r="T16"/>
  <c r="T17"/>
  <c r="T18"/>
  <c r="T19"/>
  <c r="T20"/>
  <c r="T21"/>
  <c r="T22"/>
  <c r="T23"/>
  <c r="T24"/>
  <c r="T25"/>
  <c r="T26"/>
  <c r="T27"/>
  <c r="T28"/>
  <c r="T29"/>
  <c r="T30"/>
  <c r="T31"/>
  <c r="T32"/>
  <c r="T33"/>
  <c r="T13"/>
  <c r="T4"/>
  <c r="T5"/>
  <c r="T6"/>
  <c r="T7"/>
  <c r="T8"/>
  <c r="T3"/>
  <c r="S14"/>
  <c r="S15"/>
  <c r="S16"/>
  <c r="S17"/>
  <c r="S18"/>
  <c r="S19"/>
  <c r="S20"/>
  <c r="S21"/>
  <c r="S22"/>
  <c r="S23"/>
  <c r="S24"/>
  <c r="S25"/>
  <c r="S26"/>
  <c r="S27"/>
  <c r="S28"/>
  <c r="S29"/>
  <c r="S30"/>
  <c r="S31"/>
  <c r="S32"/>
  <c r="S33"/>
  <c r="S13"/>
  <c r="S4"/>
  <c r="S5"/>
  <c r="S6"/>
  <c r="S7"/>
  <c r="S8"/>
  <c r="S9"/>
  <c r="S10"/>
  <c r="S11"/>
  <c r="S3"/>
  <c r="R3"/>
  <c r="R14"/>
  <c r="R15"/>
  <c r="R16"/>
  <c r="R17"/>
  <c r="R18"/>
  <c r="R19"/>
  <c r="R20"/>
  <c r="R21"/>
  <c r="R22"/>
  <c r="R23"/>
  <c r="R24"/>
  <c r="R25"/>
  <c r="R26"/>
  <c r="R27"/>
  <c r="R28"/>
  <c r="R29"/>
  <c r="R30"/>
  <c r="R31"/>
  <c r="R32"/>
  <c r="R33"/>
  <c r="R13"/>
  <c r="R4"/>
  <c r="R5"/>
  <c r="R6"/>
  <c r="R7"/>
  <c r="R8"/>
  <c r="R9"/>
  <c r="R10"/>
  <c r="R11"/>
  <c r="Q14"/>
  <c r="Q15"/>
  <c r="Q16"/>
  <c r="Q17"/>
  <c r="Q18"/>
  <c r="Q19"/>
  <c r="Q20"/>
  <c r="Q21"/>
  <c r="Q22"/>
  <c r="Q23"/>
  <c r="Q24"/>
  <c r="Q25"/>
  <c r="Q26"/>
  <c r="Q27"/>
  <c r="Q28"/>
  <c r="Q29"/>
  <c r="Q30"/>
  <c r="Q31"/>
  <c r="Q32"/>
  <c r="Q33"/>
  <c r="Q13"/>
  <c r="Q4"/>
  <c r="Q5"/>
  <c r="Q6"/>
  <c r="Q7"/>
  <c r="Q8"/>
  <c r="Q3"/>
  <c r="P14"/>
  <c r="P15"/>
  <c r="P16"/>
  <c r="P17"/>
  <c r="P18"/>
  <c r="P19"/>
  <c r="P20"/>
  <c r="P21"/>
  <c r="P22"/>
  <c r="P23"/>
  <c r="P24"/>
  <c r="P25"/>
  <c r="P26"/>
  <c r="P27"/>
  <c r="P28"/>
  <c r="P29"/>
  <c r="P30"/>
  <c r="P31"/>
  <c r="P32"/>
  <c r="P33"/>
  <c r="P13"/>
  <c r="N4"/>
  <c r="N5"/>
  <c r="N6"/>
  <c r="N7"/>
  <c r="N8"/>
  <c r="N9"/>
  <c r="N10"/>
  <c r="N11"/>
  <c r="N3"/>
  <c r="O4"/>
  <c r="O5"/>
  <c r="O6"/>
  <c r="O7"/>
  <c r="O8"/>
  <c r="O9"/>
  <c r="O10"/>
  <c r="O11"/>
  <c r="O3"/>
  <c r="P4"/>
  <c r="P5"/>
  <c r="P6"/>
  <c r="P7"/>
  <c r="P8"/>
  <c r="P9"/>
  <c r="P10"/>
  <c r="P11"/>
  <c r="P3"/>
  <c r="O14"/>
  <c r="O15"/>
  <c r="O16"/>
  <c r="O17"/>
  <c r="O18"/>
  <c r="O19"/>
  <c r="O20"/>
  <c r="O21"/>
  <c r="O22"/>
  <c r="O23"/>
  <c r="O24"/>
  <c r="O25"/>
  <c r="O26"/>
  <c r="O27"/>
  <c r="O28"/>
  <c r="O29"/>
  <c r="O30"/>
  <c r="O31"/>
  <c r="O32"/>
  <c r="O33"/>
  <c r="O13"/>
  <c r="N14"/>
  <c r="N15"/>
  <c r="N16"/>
  <c r="N17"/>
  <c r="N18"/>
  <c r="N19"/>
  <c r="N20"/>
  <c r="N21"/>
  <c r="N22"/>
  <c r="N23"/>
  <c r="N24"/>
  <c r="N25"/>
  <c r="N26"/>
  <c r="N27"/>
  <c r="N28"/>
  <c r="N29"/>
  <c r="N30"/>
  <c r="N31"/>
  <c r="N32"/>
  <c r="N33"/>
  <c r="N13"/>
  <c r="N34"/>
  <c r="F28" i="11"/>
  <c r="D16" i="14"/>
  <c r="F29" i="11"/>
  <c r="D17" i="14"/>
  <c r="R29" i="12"/>
  <c r="Q29"/>
  <c r="P29"/>
  <c r="O29"/>
  <c r="N29"/>
  <c r="M29"/>
  <c r="L29"/>
  <c r="K29"/>
  <c r="J29"/>
  <c r="I29"/>
  <c r="H29"/>
  <c r="G29"/>
  <c r="F29"/>
  <c r="E29"/>
  <c r="D29"/>
  <c r="C29"/>
  <c r="B29"/>
  <c r="R28"/>
  <c r="Q28"/>
  <c r="P28"/>
  <c r="O28"/>
  <c r="N28"/>
  <c r="M28"/>
  <c r="L28"/>
  <c r="K28"/>
  <c r="J28"/>
  <c r="I28"/>
  <c r="H28"/>
  <c r="G28"/>
  <c r="F28"/>
  <c r="E28"/>
  <c r="D28"/>
  <c r="C28"/>
  <c r="B28"/>
  <c r="E27"/>
  <c r="C27"/>
  <c r="B27"/>
  <c r="D27"/>
  <c r="E26"/>
  <c r="C26"/>
  <c r="E25"/>
  <c r="C25"/>
  <c r="E24"/>
  <c r="C24"/>
  <c r="E23"/>
  <c r="C23"/>
  <c r="E22"/>
  <c r="C22"/>
  <c r="E21"/>
  <c r="C21"/>
  <c r="E20"/>
  <c r="C20"/>
  <c r="B20"/>
  <c r="D20"/>
  <c r="G17"/>
  <c r="F17"/>
  <c r="C17"/>
  <c r="G16"/>
  <c r="F16"/>
  <c r="C16"/>
  <c r="G15"/>
  <c r="F15"/>
  <c r="C15"/>
  <c r="G14"/>
  <c r="F14"/>
  <c r="C14"/>
  <c r="B26"/>
  <c r="D26"/>
  <c r="G13"/>
  <c r="F13"/>
  <c r="C13"/>
  <c r="B25"/>
  <c r="D25"/>
  <c r="G12"/>
  <c r="F12"/>
  <c r="C12"/>
  <c r="B24"/>
  <c r="D24"/>
  <c r="G11"/>
  <c r="F11"/>
  <c r="C11"/>
  <c r="B23"/>
  <c r="D23"/>
  <c r="G10"/>
  <c r="F10"/>
  <c r="C10"/>
  <c r="B22"/>
  <c r="G9"/>
  <c r="F9"/>
  <c r="C9"/>
  <c r="B21"/>
  <c r="D21"/>
  <c r="F21"/>
  <c r="G8"/>
  <c r="F8"/>
  <c r="F27" i="5"/>
  <c r="F28"/>
  <c r="F29"/>
  <c r="R29" i="11"/>
  <c r="H30" i="14" s="1"/>
  <c r="Q29" i="11"/>
  <c r="F30" i="14" s="1"/>
  <c r="P29" i="11"/>
  <c r="O29"/>
  <c r="D30" i="14"/>
  <c r="N29" i="11"/>
  <c r="B30" i="14"/>
  <c r="M29" i="11"/>
  <c r="R17" i="14"/>
  <c r="L29" i="11"/>
  <c r="P17" i="14"/>
  <c r="K29" i="11"/>
  <c r="N17" i="14"/>
  <c r="J29" i="11"/>
  <c r="L17" i="14"/>
  <c r="I29" i="11"/>
  <c r="J17" i="14"/>
  <c r="H29" i="11"/>
  <c r="H17" i="14"/>
  <c r="G29" i="11"/>
  <c r="F17" i="14"/>
  <c r="E29" i="11"/>
  <c r="D29"/>
  <c r="C29"/>
  <c r="B29"/>
  <c r="R28"/>
  <c r="H29" i="14"/>
  <c r="Q28" i="11"/>
  <c r="F29" i="14"/>
  <c r="P28" i="11"/>
  <c r="O28"/>
  <c r="D29" i="14" s="1"/>
  <c r="N28" i="11"/>
  <c r="B29" i="14" s="1"/>
  <c r="M28" i="11"/>
  <c r="R16" i="14" s="1"/>
  <c r="L28" i="11"/>
  <c r="P16" i="14" s="1"/>
  <c r="K28" i="11"/>
  <c r="N16" i="14" s="1"/>
  <c r="J28" i="11"/>
  <c r="L16" i="14" s="1"/>
  <c r="I28" i="11"/>
  <c r="J16" i="14" s="1"/>
  <c r="H28" i="11"/>
  <c r="H16" i="14" s="1"/>
  <c r="G28" i="11"/>
  <c r="F16" i="14" s="1"/>
  <c r="E28" i="11"/>
  <c r="D28"/>
  <c r="C28"/>
  <c r="B28"/>
  <c r="E27"/>
  <c r="C27"/>
  <c r="E26"/>
  <c r="C26"/>
  <c r="E25"/>
  <c r="C25"/>
  <c r="E24"/>
  <c r="C24"/>
  <c r="E23"/>
  <c r="C23"/>
  <c r="E22"/>
  <c r="C22"/>
  <c r="E21"/>
  <c r="C21"/>
  <c r="E20"/>
  <c r="C20"/>
  <c r="B20"/>
  <c r="G17"/>
  <c r="F17"/>
  <c r="C17"/>
  <c r="B17" i="14"/>
  <c r="G16" i="11"/>
  <c r="F16"/>
  <c r="C16"/>
  <c r="B16" i="14"/>
  <c r="G15" i="11"/>
  <c r="F15"/>
  <c r="C15"/>
  <c r="B15" i="14"/>
  <c r="B27" i="11"/>
  <c r="D27"/>
  <c r="G14"/>
  <c r="F14"/>
  <c r="C14"/>
  <c r="B14" i="14"/>
  <c r="B26" i="11"/>
  <c r="D26"/>
  <c r="G13"/>
  <c r="F13"/>
  <c r="C13"/>
  <c r="B13" i="14"/>
  <c r="B25" i="11"/>
  <c r="D25"/>
  <c r="G12"/>
  <c r="F12"/>
  <c r="C12"/>
  <c r="B12" i="14"/>
  <c r="B24" i="11"/>
  <c r="D24"/>
  <c r="G11"/>
  <c r="F11"/>
  <c r="C11"/>
  <c r="B11" i="14"/>
  <c r="B23" i="11"/>
  <c r="D23"/>
  <c r="G10"/>
  <c r="F10"/>
  <c r="C10"/>
  <c r="B10" i="14"/>
  <c r="B22" i="11"/>
  <c r="D22"/>
  <c r="G9"/>
  <c r="F9"/>
  <c r="C9"/>
  <c r="B21"/>
  <c r="D21"/>
  <c r="G8"/>
  <c r="F8"/>
  <c r="F29" i="1"/>
  <c r="F28"/>
  <c r="G17" i="5"/>
  <c r="F17"/>
  <c r="C17"/>
  <c r="G16"/>
  <c r="F16"/>
  <c r="C16"/>
  <c r="G15"/>
  <c r="F15"/>
  <c r="C15"/>
  <c r="G14"/>
  <c r="F14"/>
  <c r="C14"/>
  <c r="G13"/>
  <c r="F13"/>
  <c r="C13"/>
  <c r="G12"/>
  <c r="F12"/>
  <c r="C12"/>
  <c r="G11"/>
  <c r="F11"/>
  <c r="C11"/>
  <c r="G10"/>
  <c r="F10"/>
  <c r="C10"/>
  <c r="G9"/>
  <c r="F9"/>
  <c r="C9"/>
  <c r="G8"/>
  <c r="F8"/>
  <c r="C10" i="1"/>
  <c r="B10" i="13"/>
  <c r="C11" i="1"/>
  <c r="B11" i="13"/>
  <c r="C12" i="1"/>
  <c r="B12" i="13"/>
  <c r="C13" i="1"/>
  <c r="B13" i="13"/>
  <c r="C14" i="1"/>
  <c r="B14" i="13"/>
  <c r="C15" i="1"/>
  <c r="B15" i="13"/>
  <c r="C16" i="1"/>
  <c r="C17"/>
  <c r="C9"/>
  <c r="B9" i="13"/>
  <c r="G9" i="1"/>
  <c r="G10"/>
  <c r="G11"/>
  <c r="G12"/>
  <c r="G13"/>
  <c r="G14"/>
  <c r="G15"/>
  <c r="G16"/>
  <c r="G17"/>
  <c r="G8"/>
  <c r="AG141" i="2"/>
  <c r="AF141"/>
  <c r="AI114"/>
  <c r="AH114"/>
  <c r="AG114"/>
  <c r="AF114"/>
  <c r="AE114"/>
  <c r="AD114"/>
  <c r="AC114"/>
  <c r="AI93"/>
  <c r="AH93"/>
  <c r="AG93"/>
  <c r="AF93"/>
  <c r="AE93"/>
  <c r="AD93"/>
  <c r="AC93"/>
  <c r="AI79"/>
  <c r="AH79"/>
  <c r="AG79"/>
  <c r="AF79"/>
  <c r="AE79"/>
  <c r="AD79"/>
  <c r="AC79"/>
  <c r="AI65"/>
  <c r="AH65"/>
  <c r="AG65"/>
  <c r="AF65"/>
  <c r="AE65"/>
  <c r="AD65"/>
  <c r="AC65"/>
  <c r="AI34"/>
  <c r="AH34"/>
  <c r="AG34"/>
  <c r="AF34"/>
  <c r="AE34"/>
  <c r="AD34"/>
  <c r="AC34"/>
  <c r="AI12"/>
  <c r="AH12"/>
  <c r="AG12"/>
  <c r="AF12"/>
  <c r="AE12"/>
  <c r="AD12"/>
  <c r="AC12"/>
  <c r="AM141"/>
  <c r="AN114"/>
  <c r="AN115"/>
  <c r="AN116"/>
  <c r="AN117"/>
  <c r="AN118"/>
  <c r="AN119"/>
  <c r="AN120"/>
  <c r="AN121"/>
  <c r="AN122"/>
  <c r="AN123"/>
  <c r="AN124"/>
  <c r="AN125"/>
  <c r="AN126"/>
  <c r="AN127"/>
  <c r="AN128"/>
  <c r="AN129"/>
  <c r="AN130"/>
  <c r="AN131"/>
  <c r="AN132"/>
  <c r="AN133"/>
  <c r="AN134"/>
  <c r="AN135"/>
  <c r="AN136"/>
  <c r="AN137"/>
  <c r="AN138"/>
  <c r="AN139"/>
  <c r="AN140"/>
  <c r="AM114"/>
  <c r="AL114"/>
  <c r="AK114"/>
  <c r="AJ114"/>
  <c r="AN93"/>
  <c r="AN94"/>
  <c r="AN95"/>
  <c r="AN96"/>
  <c r="AN97"/>
  <c r="AN98"/>
  <c r="AN99"/>
  <c r="AN100"/>
  <c r="AN101"/>
  <c r="AN102"/>
  <c r="AN103"/>
  <c r="AN104"/>
  <c r="AN105"/>
  <c r="AN106"/>
  <c r="AN107"/>
  <c r="AN108"/>
  <c r="AN109"/>
  <c r="AN110"/>
  <c r="AN111"/>
  <c r="AN112"/>
  <c r="AN113"/>
  <c r="AM93"/>
  <c r="AL93"/>
  <c r="AK93"/>
  <c r="AJ93"/>
  <c r="AN79"/>
  <c r="AN80"/>
  <c r="AN81"/>
  <c r="AN82"/>
  <c r="AN83"/>
  <c r="AN84"/>
  <c r="AN85"/>
  <c r="AN86"/>
  <c r="AN87"/>
  <c r="AN88"/>
  <c r="AN89"/>
  <c r="AN90"/>
  <c r="AN91"/>
  <c r="AN92"/>
  <c r="AM79"/>
  <c r="AL79"/>
  <c r="AK79"/>
  <c r="AJ79"/>
  <c r="AN65"/>
  <c r="AM65"/>
  <c r="AL65"/>
  <c r="AK65"/>
  <c r="AJ65"/>
  <c r="AN51"/>
  <c r="AM51"/>
  <c r="AL51"/>
  <c r="AK51"/>
  <c r="AJ51"/>
  <c r="AN34"/>
  <c r="AM34"/>
  <c r="AL34"/>
  <c r="AK34"/>
  <c r="AJ34"/>
  <c r="AJ12"/>
  <c r="AK12"/>
  <c r="AL12"/>
  <c r="AM12"/>
  <c r="AN12"/>
  <c r="AN2"/>
  <c r="AM2"/>
  <c r="R29" i="5"/>
  <c r="Q29"/>
  <c r="P29"/>
  <c r="O29"/>
  <c r="N29"/>
  <c r="M29"/>
  <c r="L29"/>
  <c r="K29"/>
  <c r="J29"/>
  <c r="I29"/>
  <c r="H29"/>
  <c r="G29"/>
  <c r="E29"/>
  <c r="D29"/>
  <c r="C29"/>
  <c r="B29"/>
  <c r="R28"/>
  <c r="Q28"/>
  <c r="P28"/>
  <c r="O28"/>
  <c r="N28"/>
  <c r="M28"/>
  <c r="L28"/>
  <c r="K28"/>
  <c r="J28"/>
  <c r="I28"/>
  <c r="H28"/>
  <c r="G28"/>
  <c r="E28"/>
  <c r="D28"/>
  <c r="C28"/>
  <c r="B28"/>
  <c r="E27"/>
  <c r="C27"/>
  <c r="B27"/>
  <c r="D27"/>
  <c r="E26"/>
  <c r="C26"/>
  <c r="B26"/>
  <c r="D26"/>
  <c r="E25"/>
  <c r="C25"/>
  <c r="E24"/>
  <c r="C24"/>
  <c r="E23"/>
  <c r="C23"/>
  <c r="B23"/>
  <c r="D23"/>
  <c r="E22"/>
  <c r="C22"/>
  <c r="B22"/>
  <c r="D22"/>
  <c r="E21"/>
  <c r="C21"/>
  <c r="E20"/>
  <c r="C20"/>
  <c r="B20"/>
  <c r="B25"/>
  <c r="D25"/>
  <c r="B24"/>
  <c r="D24"/>
  <c r="B21"/>
  <c r="D21"/>
  <c r="O28" i="1"/>
  <c r="D29" i="13"/>
  <c r="P28" i="1"/>
  <c r="Q28"/>
  <c r="F29" i="13" s="1"/>
  <c r="R28" i="1"/>
  <c r="H29" i="13" s="1"/>
  <c r="O29" i="1"/>
  <c r="D30" i="13" s="1"/>
  <c r="P29" i="1"/>
  <c r="Q29"/>
  <c r="F30" i="13"/>
  <c r="R29" i="1"/>
  <c r="H30" i="13"/>
  <c r="N28" i="1"/>
  <c r="B29" i="13"/>
  <c r="N29" i="1"/>
  <c r="B30" i="13"/>
  <c r="F9" i="1"/>
  <c r="F10"/>
  <c r="F11"/>
  <c r="F12"/>
  <c r="F13"/>
  <c r="F14"/>
  <c r="F15"/>
  <c r="F16"/>
  <c r="F17"/>
  <c r="F8"/>
  <c r="E21"/>
  <c r="E22"/>
  <c r="E23"/>
  <c r="E24"/>
  <c r="E25"/>
  <c r="E26"/>
  <c r="E27"/>
  <c r="E28"/>
  <c r="E29"/>
  <c r="E20"/>
  <c r="D28"/>
  <c r="D29"/>
  <c r="C21"/>
  <c r="C22"/>
  <c r="C23"/>
  <c r="C24"/>
  <c r="C25"/>
  <c r="C26"/>
  <c r="C27"/>
  <c r="C28"/>
  <c r="C29"/>
  <c r="C20"/>
  <c r="B21"/>
  <c r="D21"/>
  <c r="B22"/>
  <c r="D22"/>
  <c r="B23"/>
  <c r="B24"/>
  <c r="B25"/>
  <c r="D25"/>
  <c r="B26"/>
  <c r="B27"/>
  <c r="D27"/>
  <c r="P27"/>
  <c r="B28"/>
  <c r="B29"/>
  <c r="B20"/>
  <c r="D20"/>
  <c r="Y148" i="2"/>
  <c r="X148"/>
  <c r="Y147"/>
  <c r="X147"/>
  <c r="Y146"/>
  <c r="X146"/>
  <c r="Y145"/>
  <c r="X145"/>
  <c r="Y144"/>
  <c r="X144"/>
  <c r="Y143"/>
  <c r="X143"/>
  <c r="Y142"/>
  <c r="X142"/>
  <c r="Y141"/>
  <c r="X141"/>
  <c r="Y140"/>
  <c r="X140"/>
  <c r="Y139"/>
  <c r="X139"/>
  <c r="X138"/>
  <c r="W138"/>
  <c r="W117"/>
  <c r="Y96"/>
  <c r="Y76"/>
  <c r="Y77"/>
  <c r="Y78"/>
  <c r="Y79"/>
  <c r="Y80"/>
  <c r="Y81"/>
  <c r="Y82"/>
  <c r="Y83"/>
  <c r="Y84"/>
  <c r="Y85"/>
  <c r="Y86"/>
  <c r="Y87"/>
  <c r="Y88"/>
  <c r="Y89"/>
  <c r="Y90"/>
  <c r="Y91"/>
  <c r="Y92"/>
  <c r="Y93"/>
  <c r="Y94"/>
  <c r="Y95"/>
  <c r="X96"/>
  <c r="W96"/>
  <c r="Y75"/>
  <c r="X75"/>
  <c r="W75"/>
  <c r="Y54"/>
  <c r="X54"/>
  <c r="W54"/>
  <c r="Y34"/>
  <c r="X34"/>
  <c r="X3"/>
  <c r="Y3"/>
  <c r="X4"/>
  <c r="Y4"/>
  <c r="X5"/>
  <c r="Y5"/>
  <c r="X6"/>
  <c r="Y6"/>
  <c r="X7"/>
  <c r="Y7"/>
  <c r="X8"/>
  <c r="Y8"/>
  <c r="X9"/>
  <c r="Y9"/>
  <c r="X10"/>
  <c r="Y10"/>
  <c r="X11"/>
  <c r="Y11"/>
  <c r="W12"/>
  <c r="X12"/>
  <c r="Y12"/>
  <c r="Y2"/>
  <c r="X2"/>
  <c r="S34"/>
  <c r="R34"/>
  <c r="Q34"/>
  <c r="P34"/>
  <c r="N12"/>
  <c r="O12"/>
  <c r="P12"/>
  <c r="Q12"/>
  <c r="R12"/>
  <c r="S12"/>
  <c r="T12"/>
  <c r="G29" i="1"/>
  <c r="F17" i="13" s="1"/>
  <c r="Q27" i="1"/>
  <c r="F28" i="13"/>
  <c r="R27" i="1"/>
  <c r="H28" i="13"/>
  <c r="O27" i="1"/>
  <c r="D28" i="13"/>
  <c r="N27" i="1"/>
  <c r="B28" i="13"/>
  <c r="Q27" i="5"/>
  <c r="R27"/>
  <c r="N27"/>
  <c r="O27"/>
  <c r="P27"/>
  <c r="H29" i="1"/>
  <c r="H17" i="13" s="1"/>
  <c r="K29" i="1"/>
  <c r="N17" i="13" s="1"/>
  <c r="L29" i="1"/>
  <c r="P17" i="13" s="1"/>
  <c r="M29" i="1"/>
  <c r="R17" i="13" s="1"/>
  <c r="I29" i="1"/>
  <c r="J17" i="13" s="1"/>
  <c r="J29" i="1"/>
  <c r="L17" i="13" s="1"/>
  <c r="M27" i="5"/>
  <c r="I27"/>
  <c r="J27"/>
  <c r="K27"/>
  <c r="G27"/>
  <c r="L27"/>
  <c r="H27"/>
  <c r="J28" i="1"/>
  <c r="L16" i="13"/>
  <c r="H28" i="1"/>
  <c r="H16" i="13"/>
  <c r="M28" i="1"/>
  <c r="R16" i="13"/>
  <c r="I28" i="1"/>
  <c r="J16" i="13"/>
  <c r="L28" i="1"/>
  <c r="P16" i="13"/>
  <c r="K28" i="1"/>
  <c r="N16" i="13"/>
  <c r="G28" i="1"/>
  <c r="F16" i="13"/>
  <c r="N24" i="5"/>
  <c r="P24"/>
  <c r="F24"/>
  <c r="O24"/>
  <c r="Q24"/>
  <c r="R24"/>
  <c r="D20" i="11"/>
  <c r="R20"/>
  <c r="H21" i="14" s="1"/>
  <c r="H24" i="5"/>
  <c r="I24"/>
  <c r="J24"/>
  <c r="L24"/>
  <c r="K24"/>
  <c r="M24"/>
  <c r="G24"/>
  <c r="O21" i="12"/>
  <c r="P21"/>
  <c r="Q21"/>
  <c r="R21"/>
  <c r="N21"/>
  <c r="F27" i="1"/>
  <c r="D15" i="13"/>
  <c r="O27" i="12"/>
  <c r="P27"/>
  <c r="Q27"/>
  <c r="R27"/>
  <c r="N27"/>
  <c r="F27"/>
  <c r="M27" i="1"/>
  <c r="R15" i="13" s="1"/>
  <c r="K27" i="1"/>
  <c r="N15" i="13" s="1"/>
  <c r="G27" i="1"/>
  <c r="F15" i="13" s="1"/>
  <c r="I27" i="1"/>
  <c r="J15" i="13" s="1"/>
  <c r="J27" i="1"/>
  <c r="L15" i="13" s="1"/>
  <c r="L27" i="1"/>
  <c r="P15" i="13" s="1"/>
  <c r="H27" i="1"/>
  <c r="H15" i="13" s="1"/>
  <c r="K27" i="12"/>
  <c r="G27"/>
  <c r="L27"/>
  <c r="H27"/>
  <c r="M27"/>
  <c r="I27"/>
  <c r="J27"/>
  <c r="R26"/>
  <c r="P26"/>
  <c r="O26"/>
  <c r="F26"/>
  <c r="N26"/>
  <c r="Q26"/>
  <c r="F24"/>
  <c r="P24"/>
  <c r="O24"/>
  <c r="N24"/>
  <c r="R24"/>
  <c r="Q24"/>
  <c r="R25"/>
  <c r="Q25"/>
  <c r="P25"/>
  <c r="F25"/>
  <c r="O25"/>
  <c r="N25"/>
  <c r="M24"/>
  <c r="G24"/>
  <c r="H24"/>
  <c r="K24"/>
  <c r="L24"/>
  <c r="J24"/>
  <c r="I24"/>
  <c r="R23"/>
  <c r="Q23"/>
  <c r="P23"/>
  <c r="O23"/>
  <c r="F23"/>
  <c r="N23"/>
  <c r="D22"/>
  <c r="N22"/>
  <c r="G21"/>
  <c r="I21"/>
  <c r="K21"/>
  <c r="M21"/>
  <c r="H21"/>
  <c r="L21"/>
  <c r="J21"/>
  <c r="R22"/>
  <c r="P22"/>
  <c r="J26"/>
  <c r="H26"/>
  <c r="L26"/>
  <c r="G26"/>
  <c r="I26"/>
  <c r="K26"/>
  <c r="M26"/>
  <c r="K25"/>
  <c r="M25"/>
  <c r="H25"/>
  <c r="L25"/>
  <c r="J25"/>
  <c r="G25"/>
  <c r="I25"/>
  <c r="I23"/>
  <c r="L23"/>
  <c r="M23"/>
  <c r="G23"/>
  <c r="K23"/>
  <c r="J23"/>
  <c r="H23"/>
  <c r="F22"/>
  <c r="O22"/>
  <c r="Q22"/>
  <c r="J22"/>
  <c r="H22"/>
  <c r="L22"/>
  <c r="G22"/>
  <c r="I22"/>
  <c r="K22"/>
  <c r="M22"/>
  <c r="D26" i="1"/>
  <c r="P26"/>
  <c r="Q20" i="11"/>
  <c r="F21" i="14" s="1"/>
  <c r="F20" i="11"/>
  <c r="D8" i="14"/>
  <c r="K20" i="11"/>
  <c r="N8" i="14" s="1"/>
  <c r="F26" i="1"/>
  <c r="M26"/>
  <c r="R14" i="13"/>
  <c r="D20" i="5"/>
  <c r="R20"/>
  <c r="R20" i="12"/>
  <c r="Q20"/>
  <c r="F20"/>
  <c r="N20" i="5"/>
  <c r="Q20" i="1"/>
  <c r="F21" i="13" s="1"/>
  <c r="P20" i="1"/>
  <c r="R20"/>
  <c r="H21" i="13" s="1"/>
  <c r="F20" i="1"/>
  <c r="J20"/>
  <c r="L8" i="13"/>
  <c r="L20" i="1"/>
  <c r="P8" i="13" s="1"/>
  <c r="N20" i="1"/>
  <c r="B21" i="13"/>
  <c r="O20" i="1"/>
  <c r="D21" i="13" s="1"/>
  <c r="M20" i="12"/>
  <c r="T9" i="2"/>
  <c r="T10"/>
  <c r="T11"/>
  <c r="L20" i="12"/>
  <c r="K20"/>
  <c r="J20"/>
  <c r="Q9" i="2"/>
  <c r="Q10"/>
  <c r="Q11"/>
  <c r="I20" i="12"/>
  <c r="G20"/>
  <c r="H20"/>
  <c r="G20" i="11"/>
  <c r="F8" i="14" s="1"/>
  <c r="H20" i="11"/>
  <c r="H8" i="14"/>
  <c r="I20" i="11"/>
  <c r="J8" i="14" s="1"/>
  <c r="R23" i="5"/>
  <c r="N23"/>
  <c r="O23"/>
  <c r="Q23"/>
  <c r="F23"/>
  <c r="P23"/>
  <c r="P25"/>
  <c r="N25"/>
  <c r="O25"/>
  <c r="R25"/>
  <c r="Q25"/>
  <c r="F25"/>
  <c r="O26"/>
  <c r="N26"/>
  <c r="Q26"/>
  <c r="R26"/>
  <c r="F26"/>
  <c r="P26"/>
  <c r="O22"/>
  <c r="P22"/>
  <c r="R22"/>
  <c r="F22"/>
  <c r="Q22"/>
  <c r="N22"/>
  <c r="F21"/>
  <c r="O21"/>
  <c r="P21"/>
  <c r="N21"/>
  <c r="R21"/>
  <c r="Q21"/>
  <c r="O20"/>
  <c r="P20"/>
  <c r="Q20"/>
  <c r="F20"/>
  <c r="R26" i="1"/>
  <c r="H27" i="13" s="1"/>
  <c r="W104" i="2"/>
  <c r="W105"/>
  <c r="W106"/>
  <c r="W107"/>
  <c r="W108"/>
  <c r="W109"/>
  <c r="W110"/>
  <c r="W111"/>
  <c r="W112"/>
  <c r="W113"/>
  <c r="W114"/>
  <c r="W115"/>
  <c r="W116"/>
  <c r="W83"/>
  <c r="W84"/>
  <c r="W85"/>
  <c r="W86"/>
  <c r="W87"/>
  <c r="W88"/>
  <c r="W89"/>
  <c r="W90"/>
  <c r="W91"/>
  <c r="W92"/>
  <c r="W93"/>
  <c r="W94"/>
  <c r="W95"/>
  <c r="X83"/>
  <c r="X84"/>
  <c r="X85"/>
  <c r="X86"/>
  <c r="X87"/>
  <c r="X88"/>
  <c r="X89"/>
  <c r="X90"/>
  <c r="X91"/>
  <c r="X92"/>
  <c r="X93"/>
  <c r="X94"/>
  <c r="X95"/>
  <c r="Y65"/>
  <c r="Y66"/>
  <c r="Y67"/>
  <c r="Y68"/>
  <c r="Y69"/>
  <c r="Y70"/>
  <c r="Y71"/>
  <c r="Y72"/>
  <c r="Y73"/>
  <c r="Y74"/>
  <c r="X65"/>
  <c r="X66"/>
  <c r="X67"/>
  <c r="X68"/>
  <c r="X69"/>
  <c r="X70"/>
  <c r="X71"/>
  <c r="X72"/>
  <c r="X73"/>
  <c r="X74"/>
  <c r="W65"/>
  <c r="W66"/>
  <c r="W67"/>
  <c r="W68"/>
  <c r="W69"/>
  <c r="W70"/>
  <c r="W71"/>
  <c r="W72"/>
  <c r="W73"/>
  <c r="W74"/>
  <c r="X51"/>
  <c r="X52"/>
  <c r="X53"/>
  <c r="Y51"/>
  <c r="Y52"/>
  <c r="Y53"/>
  <c r="W51"/>
  <c r="W52"/>
  <c r="W53"/>
  <c r="P20" i="11"/>
  <c r="P20" i="12"/>
  <c r="N20"/>
  <c r="N20" i="11"/>
  <c r="B21" i="14"/>
  <c r="O20" i="12"/>
  <c r="O20" i="11"/>
  <c r="D21" i="14"/>
  <c r="S121" i="2"/>
  <c r="S122"/>
  <c r="S123"/>
  <c r="S124"/>
  <c r="S125"/>
  <c r="S126"/>
  <c r="S127"/>
  <c r="S128"/>
  <c r="S129"/>
  <c r="S130"/>
  <c r="S131"/>
  <c r="S132"/>
  <c r="S133"/>
  <c r="S134"/>
  <c r="S135"/>
  <c r="S136"/>
  <c r="S137"/>
  <c r="R104"/>
  <c r="R105"/>
  <c r="R106"/>
  <c r="R107"/>
  <c r="R108"/>
  <c r="R109"/>
  <c r="R110"/>
  <c r="R111"/>
  <c r="R112"/>
  <c r="R113"/>
  <c r="R114"/>
  <c r="R115"/>
  <c r="R116"/>
  <c r="T104"/>
  <c r="T105"/>
  <c r="T106"/>
  <c r="T107"/>
  <c r="T108"/>
  <c r="T109"/>
  <c r="T110"/>
  <c r="T111"/>
  <c r="T112"/>
  <c r="T113"/>
  <c r="T114"/>
  <c r="T115"/>
  <c r="T116"/>
  <c r="S104"/>
  <c r="S105"/>
  <c r="S106"/>
  <c r="S107"/>
  <c r="S108"/>
  <c r="S109"/>
  <c r="S110"/>
  <c r="S111"/>
  <c r="S112"/>
  <c r="S113"/>
  <c r="S114"/>
  <c r="S115"/>
  <c r="S116"/>
  <c r="Q104"/>
  <c r="Q105"/>
  <c r="Q106"/>
  <c r="Q107"/>
  <c r="Q108"/>
  <c r="Q109"/>
  <c r="Q110"/>
  <c r="Q111"/>
  <c r="Q112"/>
  <c r="Q113"/>
  <c r="Q114"/>
  <c r="Q115"/>
  <c r="Q116"/>
  <c r="P104"/>
  <c r="P105"/>
  <c r="P106"/>
  <c r="P107"/>
  <c r="P108"/>
  <c r="P109"/>
  <c r="P110"/>
  <c r="P111"/>
  <c r="P112"/>
  <c r="P113"/>
  <c r="P114"/>
  <c r="P115"/>
  <c r="P116"/>
  <c r="S83"/>
  <c r="S84"/>
  <c r="S85"/>
  <c r="S86"/>
  <c r="S87"/>
  <c r="S88"/>
  <c r="S89"/>
  <c r="S90"/>
  <c r="S91"/>
  <c r="S92"/>
  <c r="S93"/>
  <c r="S94"/>
  <c r="S95"/>
  <c r="Q83"/>
  <c r="Q84"/>
  <c r="Q85"/>
  <c r="Q86"/>
  <c r="Q87"/>
  <c r="Q88"/>
  <c r="Q89"/>
  <c r="Q90"/>
  <c r="Q91"/>
  <c r="Q92"/>
  <c r="Q93"/>
  <c r="Q94"/>
  <c r="Q95"/>
  <c r="R83"/>
  <c r="R84"/>
  <c r="R85"/>
  <c r="R86"/>
  <c r="R87"/>
  <c r="R88"/>
  <c r="R89"/>
  <c r="R90"/>
  <c r="R91"/>
  <c r="R92"/>
  <c r="R93"/>
  <c r="R94"/>
  <c r="R95"/>
  <c r="T83"/>
  <c r="T84"/>
  <c r="T85"/>
  <c r="T86"/>
  <c r="T87"/>
  <c r="T88"/>
  <c r="T89"/>
  <c r="T90"/>
  <c r="T91"/>
  <c r="T92"/>
  <c r="T93"/>
  <c r="T94"/>
  <c r="T95"/>
  <c r="P83"/>
  <c r="P84"/>
  <c r="P85"/>
  <c r="P86"/>
  <c r="P87"/>
  <c r="P88"/>
  <c r="P89"/>
  <c r="P90"/>
  <c r="P91"/>
  <c r="P92"/>
  <c r="P93"/>
  <c r="P94"/>
  <c r="P95"/>
  <c r="R65"/>
  <c r="R66"/>
  <c r="R67"/>
  <c r="R68"/>
  <c r="R69"/>
  <c r="R70"/>
  <c r="R71"/>
  <c r="R72"/>
  <c r="R73"/>
  <c r="R74"/>
  <c r="T65"/>
  <c r="T66"/>
  <c r="T67"/>
  <c r="T68"/>
  <c r="T69"/>
  <c r="T70"/>
  <c r="T71"/>
  <c r="T72"/>
  <c r="T73"/>
  <c r="T74"/>
  <c r="S65"/>
  <c r="S66"/>
  <c r="S67"/>
  <c r="S68"/>
  <c r="S69"/>
  <c r="S70"/>
  <c r="S71"/>
  <c r="S72"/>
  <c r="S73"/>
  <c r="S74"/>
  <c r="Q65"/>
  <c r="Q66"/>
  <c r="Q67"/>
  <c r="Q68"/>
  <c r="Q69"/>
  <c r="Q70"/>
  <c r="Q71"/>
  <c r="Q72"/>
  <c r="Q73"/>
  <c r="Q74"/>
  <c r="P65"/>
  <c r="P66"/>
  <c r="P67"/>
  <c r="P68"/>
  <c r="P69"/>
  <c r="P70"/>
  <c r="P71"/>
  <c r="P72"/>
  <c r="P73"/>
  <c r="P74"/>
  <c r="S51"/>
  <c r="S52"/>
  <c r="S53"/>
  <c r="T51"/>
  <c r="T52"/>
  <c r="T53"/>
  <c r="Q51"/>
  <c r="Q52"/>
  <c r="Q53"/>
  <c r="P51"/>
  <c r="P52"/>
  <c r="P53"/>
  <c r="R51"/>
  <c r="R52"/>
  <c r="R53"/>
  <c r="K22" i="5"/>
  <c r="H22"/>
  <c r="G22"/>
  <c r="M22"/>
  <c r="J22"/>
  <c r="L22"/>
  <c r="I22"/>
  <c r="L21"/>
  <c r="H21"/>
  <c r="M21"/>
  <c r="G21"/>
  <c r="J21"/>
  <c r="I21"/>
  <c r="K21"/>
  <c r="K26"/>
  <c r="M26"/>
  <c r="H26"/>
  <c r="J26"/>
  <c r="I26"/>
  <c r="G26"/>
  <c r="L26"/>
  <c r="H23"/>
  <c r="L23"/>
  <c r="M23"/>
  <c r="K23"/>
  <c r="J23"/>
  <c r="G23"/>
  <c r="I23"/>
  <c r="G20"/>
  <c r="K20"/>
  <c r="I20"/>
  <c r="L20"/>
  <c r="M20"/>
  <c r="J20"/>
  <c r="H20"/>
  <c r="L25"/>
  <c r="G25"/>
  <c r="M25"/>
  <c r="I25"/>
  <c r="J25"/>
  <c r="H25"/>
  <c r="K25"/>
  <c r="N140" i="2"/>
  <c r="N141"/>
  <c r="N142"/>
  <c r="N143"/>
  <c r="N144"/>
  <c r="N145"/>
  <c r="N146"/>
  <c r="N147"/>
  <c r="N148"/>
  <c r="U35"/>
  <c r="U36"/>
  <c r="U37"/>
  <c r="U38"/>
  <c r="U39"/>
  <c r="U40"/>
  <c r="U41"/>
  <c r="U42"/>
  <c r="U43"/>
  <c r="U44"/>
  <c r="U45"/>
  <c r="U46"/>
  <c r="U47"/>
  <c r="U48"/>
  <c r="U49"/>
  <c r="U50"/>
  <c r="U51"/>
  <c r="U52"/>
  <c r="U53"/>
  <c r="U76"/>
  <c r="U77"/>
  <c r="U78"/>
  <c r="U79"/>
  <c r="U80"/>
  <c r="U81"/>
  <c r="U82"/>
  <c r="U83"/>
  <c r="U84"/>
  <c r="U85"/>
  <c r="U86"/>
  <c r="U87"/>
  <c r="U88"/>
  <c r="U89"/>
  <c r="U90"/>
  <c r="U91"/>
  <c r="U92"/>
  <c r="U93"/>
  <c r="U94"/>
  <c r="U95"/>
  <c r="V76"/>
  <c r="V77"/>
  <c r="V78"/>
  <c r="V79"/>
  <c r="V80"/>
  <c r="V81"/>
  <c r="V82"/>
  <c r="V83"/>
  <c r="V84"/>
  <c r="V85"/>
  <c r="V86"/>
  <c r="V87"/>
  <c r="V88"/>
  <c r="V89"/>
  <c r="V90"/>
  <c r="V91"/>
  <c r="V92"/>
  <c r="V93"/>
  <c r="V94"/>
  <c r="V95"/>
  <c r="U139"/>
  <c r="U140"/>
  <c r="U141"/>
  <c r="U142"/>
  <c r="U143"/>
  <c r="U144"/>
  <c r="U145"/>
  <c r="U146"/>
  <c r="U147"/>
  <c r="U148"/>
  <c r="V139"/>
  <c r="V140"/>
  <c r="V141"/>
  <c r="V142"/>
  <c r="V143"/>
  <c r="V144"/>
  <c r="V145"/>
  <c r="V146"/>
  <c r="V147"/>
  <c r="V148"/>
  <c r="O26" i="1"/>
  <c r="D27" i="13"/>
  <c r="N26" i="1"/>
  <c r="B27" i="13" s="1"/>
  <c r="Q26" i="1"/>
  <c r="F27" i="13"/>
  <c r="F25" i="1"/>
  <c r="D13" i="13"/>
  <c r="D24" i="1"/>
  <c r="D23"/>
  <c r="R21"/>
  <c r="H22" i="13" s="1"/>
  <c r="N21" i="1"/>
  <c r="B22" i="13"/>
  <c r="D14"/>
  <c r="G20" i="1"/>
  <c r="F8" i="13" s="1"/>
  <c r="M20" i="1"/>
  <c r="R8" i="13"/>
  <c r="K20" i="1"/>
  <c r="N8" i="13" s="1"/>
  <c r="I20" i="1"/>
  <c r="J8" i="13"/>
  <c r="D8"/>
  <c r="H20" i="1"/>
  <c r="H8" i="13"/>
  <c r="H26" i="1"/>
  <c r="H14" i="13" s="1"/>
  <c r="G26" i="1"/>
  <c r="F14" i="13"/>
  <c r="K26" i="1"/>
  <c r="N14" i="13" s="1"/>
  <c r="L26" i="1"/>
  <c r="P14" i="13"/>
  <c r="J26" i="1"/>
  <c r="L14" i="13" s="1"/>
  <c r="I26" i="1"/>
  <c r="J14" i="13"/>
  <c r="I25" i="1"/>
  <c r="J13" i="13" s="1"/>
  <c r="J25" i="1"/>
  <c r="L13" i="13"/>
  <c r="M25" i="1"/>
  <c r="R13" i="13" s="1"/>
  <c r="K25" i="1"/>
  <c r="N13" i="13"/>
  <c r="L25" i="1"/>
  <c r="P13" i="13" s="1"/>
  <c r="H25" i="1"/>
  <c r="H13" i="13"/>
  <c r="O25" i="1"/>
  <c r="D26" i="13" s="1"/>
  <c r="N25" i="1"/>
  <c r="B26" i="13"/>
  <c r="P25" i="1"/>
  <c r="P24"/>
  <c r="N24"/>
  <c r="B25" i="13"/>
  <c r="F24" i="1"/>
  <c r="D12" i="13"/>
  <c r="O24" i="1"/>
  <c r="D25" i="13"/>
  <c r="P23" i="1"/>
  <c r="F23"/>
  <c r="D11" i="13"/>
  <c r="Q23" i="1"/>
  <c r="F24" i="13"/>
  <c r="N23" i="1"/>
  <c r="B24" i="13" s="1"/>
  <c r="O23" i="1"/>
  <c r="D24" i="13"/>
  <c r="R23" i="1"/>
  <c r="H24" i="13" s="1"/>
  <c r="F22" i="1"/>
  <c r="D10" i="13"/>
  <c r="P22" i="1"/>
  <c r="N22"/>
  <c r="B23" i="13"/>
  <c r="O22" i="1"/>
  <c r="D23" i="13" s="1"/>
  <c r="Q22" i="1"/>
  <c r="F23" i="13"/>
  <c r="R22" i="1"/>
  <c r="H23" i="13" s="1"/>
  <c r="O21" i="1"/>
  <c r="D22" i="13"/>
  <c r="Q21" i="1"/>
  <c r="F22" i="13" s="1"/>
  <c r="F21" i="1"/>
  <c r="D9" i="13"/>
  <c r="P21" i="1"/>
  <c r="G25"/>
  <c r="F13" i="13" s="1"/>
  <c r="L24" i="1"/>
  <c r="P12" i="13"/>
  <c r="K24" i="1"/>
  <c r="N12" i="13" s="1"/>
  <c r="I24" i="1"/>
  <c r="J12" i="13"/>
  <c r="G24" i="1"/>
  <c r="F12" i="13" s="1"/>
  <c r="H24" i="1"/>
  <c r="H12" i="13"/>
  <c r="J24" i="1"/>
  <c r="L12" i="13" s="1"/>
  <c r="M24" i="1"/>
  <c r="R12" i="13"/>
  <c r="K23" i="1"/>
  <c r="N11" i="13" s="1"/>
  <c r="L23" i="1"/>
  <c r="P11" i="13"/>
  <c r="I23" i="1"/>
  <c r="J11" i="13" s="1"/>
  <c r="M23" i="1"/>
  <c r="R11" i="13"/>
  <c r="G23" i="1"/>
  <c r="F11" i="13" s="1"/>
  <c r="H23" i="1"/>
  <c r="H11" i="13"/>
  <c r="J23" i="1"/>
  <c r="L11" i="13" s="1"/>
  <c r="G22" i="1"/>
  <c r="F10" i="13"/>
  <c r="J22" i="1"/>
  <c r="L10" i="13" s="1"/>
  <c r="K22" i="1"/>
  <c r="N10" i="13"/>
  <c r="H22" i="1"/>
  <c r="H10" i="13" s="1"/>
  <c r="L22" i="1"/>
  <c r="P10" i="13"/>
  <c r="M22" i="1"/>
  <c r="R10" i="13" s="1"/>
  <c r="I22" i="1"/>
  <c r="J10" i="13"/>
  <c r="M21" i="1"/>
  <c r="R9" i="13" s="1"/>
  <c r="L21" i="1"/>
  <c r="P9" i="13"/>
  <c r="K21" i="1"/>
  <c r="N9" i="13" s="1"/>
  <c r="G21" i="1"/>
  <c r="F9" i="13"/>
  <c r="H21" i="1"/>
  <c r="H9" i="13" s="1"/>
  <c r="J21" i="1"/>
  <c r="L9" i="13"/>
  <c r="I21" i="1"/>
  <c r="J9" i="13" s="1"/>
  <c r="AN66" i="2"/>
  <c r="AN67"/>
  <c r="AN68"/>
  <c r="AN69"/>
  <c r="AN70"/>
  <c r="AN71"/>
  <c r="AN72"/>
  <c r="AN73"/>
  <c r="AN74"/>
  <c r="AN75"/>
  <c r="AN76"/>
  <c r="AN77"/>
  <c r="AN78"/>
  <c r="Y97"/>
  <c r="Y98"/>
  <c r="Y99"/>
  <c r="Y100"/>
  <c r="Y101"/>
  <c r="Y102"/>
  <c r="Y103"/>
  <c r="Y104"/>
  <c r="R24" i="1"/>
  <c r="H25" i="13" s="1"/>
  <c r="Q25" i="1"/>
  <c r="F26" i="13"/>
  <c r="X131" i="2"/>
  <c r="X132"/>
  <c r="X133"/>
  <c r="X134"/>
  <c r="X135"/>
  <c r="X136"/>
  <c r="X137"/>
  <c r="Q24" i="1"/>
  <c r="F25" i="13"/>
  <c r="X105" i="2"/>
  <c r="X106"/>
  <c r="X107"/>
  <c r="X108"/>
  <c r="X109"/>
  <c r="X110"/>
  <c r="X111"/>
  <c r="X112"/>
  <c r="X113"/>
  <c r="X114"/>
  <c r="X115"/>
  <c r="X116"/>
  <c r="Y131"/>
  <c r="Y132"/>
  <c r="Y133"/>
  <c r="Y134"/>
  <c r="Y135"/>
  <c r="Y136"/>
  <c r="Y137"/>
  <c r="R25" i="1"/>
  <c r="H26" i="13" s="1"/>
  <c r="Y105" i="2"/>
  <c r="Y106"/>
  <c r="Y107"/>
  <c r="Y108"/>
  <c r="Y109"/>
  <c r="Y110"/>
  <c r="Y111"/>
  <c r="Y112"/>
  <c r="Y113"/>
  <c r="Y114"/>
  <c r="Y115"/>
  <c r="Y116"/>
  <c r="L20" i="11"/>
  <c r="P8" i="14"/>
  <c r="M20" i="11"/>
  <c r="R8" i="14" s="1"/>
  <c r="J20" i="11"/>
  <c r="L8" i="14"/>
  <c r="Q22" i="11"/>
  <c r="F23" i="14" s="1"/>
  <c r="R22" i="11"/>
  <c r="H23" i="14"/>
  <c r="F22" i="11"/>
  <c r="D10" i="14"/>
  <c r="P22" i="11"/>
  <c r="N22"/>
  <c r="B23" i="14"/>
  <c r="O22" i="11"/>
  <c r="D23" i="14" s="1"/>
  <c r="F23" i="11"/>
  <c r="D11" i="14"/>
  <c r="R23" i="11"/>
  <c r="H24" i="14" s="1"/>
  <c r="Q23" i="11"/>
  <c r="F24" i="14"/>
  <c r="N23" i="11"/>
  <c r="B24" i="14" s="1"/>
  <c r="P23" i="11"/>
  <c r="O23"/>
  <c r="D24" i="14" s="1"/>
  <c r="Q24" i="11"/>
  <c r="F25" i="14"/>
  <c r="P24" i="11"/>
  <c r="F24"/>
  <c r="D12" i="14"/>
  <c r="R24" i="11"/>
  <c r="H25" i="14"/>
  <c r="N24" i="11"/>
  <c r="B25" i="14" s="1"/>
  <c r="O24" i="11"/>
  <c r="D25" i="14"/>
  <c r="Q25" i="11"/>
  <c r="F26" i="14" s="1"/>
  <c r="O25" i="11"/>
  <c r="D26" i="14"/>
  <c r="P25" i="11"/>
  <c r="R25"/>
  <c r="H26" i="14"/>
  <c r="N25" i="11"/>
  <c r="B26" i="14" s="1"/>
  <c r="F25" i="11"/>
  <c r="D13" i="14"/>
  <c r="O26" i="11"/>
  <c r="D27" i="14" s="1"/>
  <c r="F26" i="11"/>
  <c r="D14" i="14"/>
  <c r="N26" i="11"/>
  <c r="B27" i="14" s="1"/>
  <c r="Q26" i="11"/>
  <c r="F27" i="14"/>
  <c r="P26" i="11"/>
  <c r="R26"/>
  <c r="H27" i="14" s="1"/>
  <c r="R27" i="11"/>
  <c r="H28" i="14"/>
  <c r="F27" i="11"/>
  <c r="D15" i="14"/>
  <c r="O27" i="11"/>
  <c r="D28" i="14"/>
  <c r="Q27" i="11"/>
  <c r="F28" i="14" s="1"/>
  <c r="P27" i="11"/>
  <c r="N27"/>
  <c r="B28" i="14" s="1"/>
  <c r="R21" i="11"/>
  <c r="H22" i="14"/>
  <c r="Q21" i="11"/>
  <c r="F22" i="14" s="1"/>
  <c r="F21" i="11"/>
  <c r="D9" i="14"/>
  <c r="N21" i="11"/>
  <c r="B22" i="14" s="1"/>
  <c r="P21" i="11"/>
  <c r="O21"/>
  <c r="D22" i="14"/>
  <c r="L26" i="11"/>
  <c r="P14" i="14" s="1"/>
  <c r="K26" i="11"/>
  <c r="N14" i="14"/>
  <c r="J26" i="11"/>
  <c r="L14" i="14" s="1"/>
  <c r="M26" i="11"/>
  <c r="R14" i="14"/>
  <c r="I26" i="11"/>
  <c r="J14" i="14" s="1"/>
  <c r="G26" i="11"/>
  <c r="F14" i="14"/>
  <c r="H26" i="11"/>
  <c r="H14" i="14" s="1"/>
  <c r="L24" i="11"/>
  <c r="P12" i="14"/>
  <c r="H24" i="11"/>
  <c r="H12" i="14" s="1"/>
  <c r="J24" i="11"/>
  <c r="L12" i="14"/>
  <c r="G24" i="11"/>
  <c r="F12" i="14" s="1"/>
  <c r="M24" i="11"/>
  <c r="R12" i="14"/>
  <c r="I24" i="11"/>
  <c r="J12" i="14" s="1"/>
  <c r="K24" i="11"/>
  <c r="N12" i="14"/>
  <c r="G23" i="11"/>
  <c r="F11" i="14" s="1"/>
  <c r="H23" i="11"/>
  <c r="H11" i="14"/>
  <c r="L23" i="11"/>
  <c r="P11" i="14" s="1"/>
  <c r="J23" i="11"/>
  <c r="L11" i="14"/>
  <c r="M23" i="11"/>
  <c r="R11" i="14" s="1"/>
  <c r="I23" i="11"/>
  <c r="J11" i="14"/>
  <c r="K23" i="11"/>
  <c r="N11" i="14" s="1"/>
  <c r="I22" i="11"/>
  <c r="J10" i="14"/>
  <c r="K22" i="11"/>
  <c r="N10" i="14" s="1"/>
  <c r="L22" i="11"/>
  <c r="P10" i="14"/>
  <c r="H22" i="11"/>
  <c r="H10" i="14" s="1"/>
  <c r="M22" i="11"/>
  <c r="R10" i="14"/>
  <c r="G22" i="11"/>
  <c r="F10" i="14" s="1"/>
  <c r="J22" i="11"/>
  <c r="L10" i="14"/>
  <c r="H27" i="11"/>
  <c r="H15" i="14" s="1"/>
  <c r="M27" i="11"/>
  <c r="R15" i="14"/>
  <c r="J27" i="11"/>
  <c r="L15" i="14" s="1"/>
  <c r="G27" i="11"/>
  <c r="F15" i="14"/>
  <c r="L27" i="11"/>
  <c r="P15" i="14" s="1"/>
  <c r="K27" i="11"/>
  <c r="N15" i="14"/>
  <c r="I27" i="11"/>
  <c r="J15" i="14" s="1"/>
  <c r="J25" i="11"/>
  <c r="L13" i="14"/>
  <c r="L25" i="11"/>
  <c r="P13" i="14" s="1"/>
  <c r="G25" i="11"/>
  <c r="F13" i="14"/>
  <c r="H25" i="11"/>
  <c r="H13" i="14" s="1"/>
  <c r="I25" i="11"/>
  <c r="J13" i="14"/>
  <c r="K25" i="11"/>
  <c r="N13" i="14" s="1"/>
  <c r="M25" i="11"/>
  <c r="R13" i="14"/>
  <c r="H21" i="11"/>
  <c r="H9" i="14" s="1"/>
  <c r="M21" i="11"/>
  <c r="R9" i="14"/>
  <c r="L21" i="11"/>
  <c r="P9" i="14" s="1"/>
  <c r="G21" i="11"/>
  <c r="F9" i="14"/>
  <c r="K21" i="11"/>
  <c r="N9" i="14" s="1"/>
  <c r="I21" i="11"/>
  <c r="J9" i="14"/>
  <c r="J21" i="11"/>
  <c r="L9" i="14" s="1"/>
</calcChain>
</file>

<file path=xl/sharedStrings.xml><?xml version="1.0" encoding="utf-8"?>
<sst xmlns="http://schemas.openxmlformats.org/spreadsheetml/2006/main" count="376" uniqueCount="105">
  <si>
    <t>Feed Number</t>
  </si>
  <si>
    <t>Start Day</t>
  </si>
  <si>
    <t>End Day</t>
  </si>
  <si>
    <t>Middle Day</t>
  </si>
  <si>
    <t>Ages Days</t>
  </si>
  <si>
    <t>Lysine</t>
  </si>
  <si>
    <t>Meth</t>
  </si>
  <si>
    <t>M+C</t>
  </si>
  <si>
    <t>Thr</t>
  </si>
  <si>
    <t>Trp</t>
  </si>
  <si>
    <t>Arg</t>
  </si>
  <si>
    <t>Val</t>
  </si>
  <si>
    <t>Ileu</t>
  </si>
  <si>
    <t>Males</t>
  </si>
  <si>
    <t>1-21</t>
  </si>
  <si>
    <t>22-42</t>
  </si>
  <si>
    <t>43-63</t>
  </si>
  <si>
    <t>64-84</t>
  </si>
  <si>
    <t>85-105</t>
  </si>
  <si>
    <t>106-126</t>
  </si>
  <si>
    <t>127-147</t>
  </si>
  <si>
    <t>USER INPUTS</t>
  </si>
  <si>
    <t>Day</t>
  </si>
  <si>
    <t>Age- Days</t>
  </si>
  <si>
    <t>Females</t>
  </si>
  <si>
    <t>43-56</t>
  </si>
  <si>
    <t>57-70</t>
  </si>
  <si>
    <t>71-84</t>
  </si>
  <si>
    <t>85-98</t>
  </si>
  <si>
    <t>99-126</t>
  </si>
  <si>
    <t>Calcium</t>
  </si>
  <si>
    <t>NPP*</t>
  </si>
  <si>
    <t>Sodium**</t>
  </si>
  <si>
    <t>Chloride**</t>
  </si>
  <si>
    <t>Minerals as gms/mj/kg</t>
  </si>
  <si>
    <t>** Electrolyte levels are shown as an indication but should be adjusted to local conditions to control moisture content of the bedding.</t>
  </si>
  <si>
    <t>DIGESTIBLE AMINO ACIDS</t>
  </si>
  <si>
    <t xml:space="preserve">Digestible Amino Acids based on Evonik AminoDat 3 </t>
  </si>
  <si>
    <t>TOTAL AMINO ACIDS</t>
  </si>
  <si>
    <t>Lysine      %</t>
  </si>
  <si>
    <t>Meth.      %</t>
  </si>
  <si>
    <t xml:space="preserve"> M+C        %</t>
  </si>
  <si>
    <t>Thr.         %</t>
  </si>
  <si>
    <t>Trp            %</t>
  </si>
  <si>
    <t>Arg             %</t>
  </si>
  <si>
    <t>Val          %</t>
  </si>
  <si>
    <t>Calcium      %</t>
  </si>
  <si>
    <t>AV. Phos   %</t>
  </si>
  <si>
    <t>NPP*        %</t>
  </si>
  <si>
    <t>Sodium**    %</t>
  </si>
  <si>
    <t>4.  PRINT OUT THE RESULT</t>
  </si>
  <si>
    <t>1.   ENTER THE LAST DAY OF EACH FEEDING PERIOD IN COLUMN D</t>
  </si>
  <si>
    <t>AV phos</t>
  </si>
  <si>
    <t>REVISED RECOMMENDATIONS FOR CALCIUM AND PHOSPHORUS FOR  BUT AND NICHOLAS COMMERCIAL TURKEYS</t>
  </si>
  <si>
    <t>Per 1500 cals/lb</t>
  </si>
  <si>
    <t>Age  Males Days</t>
  </si>
  <si>
    <t>Age Females Days</t>
  </si>
  <si>
    <t>% Av. Phos per 1500 cals/lb</t>
  </si>
  <si>
    <t>% NPP per         1500 cals/lb</t>
  </si>
  <si>
    <t>% Dig. Phos per 1500 cals/lb</t>
  </si>
  <si>
    <t>% Calcium per 1500 cals/lb</t>
  </si>
  <si>
    <t>0-21</t>
  </si>
  <si>
    <t>na</t>
  </si>
  <si>
    <t>cl</t>
  </si>
  <si>
    <t>ME   Kcals/kg</t>
  </si>
  <si>
    <t>av phos</t>
  </si>
  <si>
    <t>hens</t>
  </si>
  <si>
    <t>ME   Mj/kg</t>
  </si>
  <si>
    <t>ME Kcals/Lbs</t>
  </si>
  <si>
    <t xml:space="preserve"> Ileu         %</t>
  </si>
  <si>
    <t>Chloride**      %</t>
  </si>
  <si>
    <t xml:space="preserve"> Ileu          %</t>
  </si>
  <si>
    <t>3.  GUIDELINE AMINO ACID AND MINERAL LEVELS WILL BE SHOWN IN THE TABLE BELOW</t>
  </si>
  <si>
    <t>* None Phytate Phosphorus. Further information on phosphorus is available in Aviagen technical publication:- REVISED PHOSPHORUS AND CALCIUM RECOMMENDATIONS FOR TURKEYS 2011</t>
  </si>
  <si>
    <t>2.  ENTER THE PROPOSED ENERGY LEVELS FOR EACH DIET IN COLUMN E AS KCALS/KG***</t>
  </si>
  <si>
    <t>AVIAGEN TURKEYS HEAVY MEDIUM LINES</t>
  </si>
  <si>
    <t>*** ATL recommend that energy level increases in equal steps of 50 to 100 Kcals/kg across all diets</t>
  </si>
  <si>
    <t>FEEDING PROGRAMME CALCULATOR</t>
  </si>
  <si>
    <t>TO SET UP A NEW FEEDING PROGRAMME :</t>
  </si>
  <si>
    <t>AVIAGEN TURKEYS SUPER MEDIUM LINES</t>
  </si>
  <si>
    <t>Sheet 5</t>
  </si>
  <si>
    <t>ATL</t>
  </si>
  <si>
    <t>Customer</t>
  </si>
  <si>
    <t>Age</t>
  </si>
  <si>
    <t>ME Kcal/kg</t>
  </si>
  <si>
    <t>T M+C</t>
  </si>
  <si>
    <t>Na</t>
  </si>
  <si>
    <t>Cl</t>
  </si>
  <si>
    <t>GRAPHICAL COMPARISONS ARE SHOWN BELOW</t>
  </si>
  <si>
    <t>T METH</t>
  </si>
  <si>
    <t>T LYSINE</t>
  </si>
  <si>
    <t>T THREONINE</t>
  </si>
  <si>
    <t>T TRYP</t>
  </si>
  <si>
    <t>TTRYP</t>
  </si>
  <si>
    <t>T ARGININE</t>
  </si>
  <si>
    <t>T VALINE</t>
  </si>
  <si>
    <t>T I LEUCINE</t>
  </si>
  <si>
    <t>CALCIUM</t>
  </si>
  <si>
    <t>AV PHOS</t>
  </si>
  <si>
    <t>Diet</t>
  </si>
  <si>
    <t>GRAPHICAL COMPARISON HEAVY MEDIUM TOTAL AMINO ACIDS</t>
  </si>
  <si>
    <t>TO COMPARE YOUR OWN NUTRIENT VALUES TO ATL ENTER THE CURRENT FEEDING PROGRAM ONTO THE HEAVY MEDIUM  TOTAL AMINO ACID SHEET THEN ENTER YOUR CURRENT VALUES IN THE GREEN COLUMNS ON THIS SHEET</t>
  </si>
  <si>
    <t>GRAPHICAL COMPARISON SUPER MEDIUM TOTAL AMINO ACIDS</t>
  </si>
  <si>
    <t>SUPER MEDIUM TOTAL AMINO ACIDS</t>
  </si>
  <si>
    <t>Heavy Medium TOTAL AA</t>
  </si>
</sst>
</file>

<file path=xl/styles.xml><?xml version="1.0" encoding="utf-8"?>
<styleSheet xmlns="http://schemas.openxmlformats.org/spreadsheetml/2006/main">
  <numFmts count="3">
    <numFmt numFmtId="172" formatCode="0.0"/>
    <numFmt numFmtId="173" formatCode="0.0%"/>
    <numFmt numFmtId="174" formatCode="0.000"/>
  </numFmts>
  <fonts count="25">
    <font>
      <sz val="11"/>
      <color theme="1"/>
      <name val="Calibri"/>
      <family val="2"/>
      <scheme val="minor"/>
    </font>
    <font>
      <sz val="11"/>
      <color indexed="8"/>
      <name val="Calibri"/>
      <family val="2"/>
    </font>
    <font>
      <b/>
      <sz val="11"/>
      <color indexed="8"/>
      <name val="Calibri"/>
      <family val="2"/>
    </font>
    <font>
      <sz val="11"/>
      <color indexed="10"/>
      <name val="Calibri"/>
      <family val="2"/>
    </font>
    <font>
      <sz val="11"/>
      <color indexed="18"/>
      <name val="Calibri"/>
      <family val="2"/>
    </font>
    <font>
      <sz val="11"/>
      <color indexed="17"/>
      <name val="Calibri"/>
      <family val="2"/>
    </font>
    <font>
      <sz val="9"/>
      <color indexed="8"/>
      <name val="Calibri"/>
      <family val="2"/>
    </font>
    <font>
      <sz val="11"/>
      <color indexed="12"/>
      <name val="Calibri"/>
      <family val="2"/>
    </font>
    <font>
      <b/>
      <u/>
      <sz val="20"/>
      <color indexed="8"/>
      <name val="Calibri"/>
      <family val="2"/>
    </font>
    <font>
      <sz val="11"/>
      <color indexed="9"/>
      <name val="Calibri"/>
      <family val="2"/>
    </font>
    <font>
      <sz val="16"/>
      <color indexed="18"/>
      <name val="Calibri"/>
      <family val="2"/>
    </font>
    <font>
      <b/>
      <sz val="20"/>
      <color indexed="10"/>
      <name val="Calibri"/>
      <family val="2"/>
    </font>
    <font>
      <sz val="14"/>
      <color indexed="8"/>
      <name val="Calibri"/>
      <family val="2"/>
    </font>
    <font>
      <b/>
      <sz val="18"/>
      <color indexed="8"/>
      <name val="Calibri"/>
      <family val="2"/>
    </font>
    <font>
      <sz val="10"/>
      <name val="Arial"/>
      <family val="2"/>
    </font>
    <font>
      <sz val="11"/>
      <color indexed="8"/>
      <name val="Calibri"/>
      <family val="2"/>
    </font>
    <font>
      <b/>
      <sz val="14"/>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9"/>
      <color theme="1"/>
      <name val="Calibri"/>
      <family val="2"/>
      <scheme val="minor"/>
    </font>
    <font>
      <b/>
      <sz val="22"/>
      <color theme="1"/>
      <name val="Calibri"/>
      <family val="2"/>
      <scheme val="minor"/>
    </font>
    <font>
      <sz val="11"/>
      <color theme="0"/>
      <name val="Calibri"/>
      <family val="2"/>
    </font>
    <font>
      <b/>
      <u/>
      <sz val="11"/>
      <color theme="0"/>
      <name val="Calibri"/>
      <family val="2"/>
      <scheme val="minor"/>
    </font>
    <font>
      <sz val="8"/>
      <color theme="0"/>
      <name val="Calibri"/>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0"/>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17" fillId="0" borderId="0"/>
    <xf numFmtId="0" fontId="14" fillId="0" borderId="0"/>
    <xf numFmtId="9" fontId="1" fillId="0" borderId="0" applyFont="0" applyFill="0" applyBorder="0" applyAlignment="0" applyProtection="0"/>
    <xf numFmtId="9" fontId="15" fillId="0" borderId="0" applyFont="0" applyFill="0" applyBorder="0" applyAlignment="0" applyProtection="0"/>
  </cellStyleXfs>
  <cellXfs count="100">
    <xf numFmtId="0" fontId="0" fillId="0" borderId="0" xfId="0"/>
    <xf numFmtId="0" fontId="0" fillId="0" borderId="0" xfId="0" applyProtection="1">
      <protection hidden="1"/>
    </xf>
    <xf numFmtId="0" fontId="0" fillId="2" borderId="0" xfId="0" applyFill="1"/>
    <xf numFmtId="0" fontId="0" fillId="2" borderId="0" xfId="0" applyFill="1" applyAlignment="1">
      <alignment horizontal="center"/>
    </xf>
    <xf numFmtId="0" fontId="0" fillId="2" borderId="0" xfId="0" applyFill="1" applyProtection="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Protection="1">
      <protection hidden="1"/>
    </xf>
    <xf numFmtId="0" fontId="3" fillId="2" borderId="2" xfId="0" applyFont="1" applyFill="1" applyBorder="1" applyAlignment="1">
      <alignment horizontal="center"/>
    </xf>
    <xf numFmtId="0" fontId="3" fillId="2" borderId="0" xfId="0" applyFont="1" applyFill="1"/>
    <xf numFmtId="0" fontId="0" fillId="2" borderId="1" xfId="0" applyFill="1" applyBorder="1" applyAlignment="1">
      <alignment horizontal="center"/>
    </xf>
    <xf numFmtId="0" fontId="0" fillId="2" borderId="1" xfId="0" applyFill="1" applyBorder="1" applyAlignment="1" applyProtection="1">
      <alignment horizontal="center"/>
      <protection hidden="1"/>
    </xf>
    <xf numFmtId="0" fontId="0" fillId="2" borderId="1" xfId="0" quotePrefix="1" applyFill="1" applyBorder="1" applyAlignment="1" applyProtection="1">
      <alignment horizontal="center"/>
      <protection hidden="1"/>
    </xf>
    <xf numFmtId="0" fontId="4" fillId="2" borderId="1" xfId="0" quotePrefix="1" applyFont="1" applyFill="1" applyBorder="1" applyAlignment="1" applyProtection="1">
      <alignment horizontal="center"/>
      <protection hidden="1"/>
    </xf>
    <xf numFmtId="1" fontId="0" fillId="2" borderId="1" xfId="0" applyNumberFormat="1" applyFill="1" applyBorder="1" applyAlignment="1" applyProtection="1">
      <alignment horizontal="center"/>
      <protection hidden="1"/>
    </xf>
    <xf numFmtId="0" fontId="4" fillId="3" borderId="1" xfId="0" applyFont="1" applyFill="1" applyBorder="1" applyAlignment="1" applyProtection="1">
      <alignment horizontal="center"/>
      <protection locked="0"/>
    </xf>
    <xf numFmtId="1" fontId="7" fillId="3" borderId="1" xfId="0" applyNumberFormat="1" applyFont="1" applyFill="1" applyBorder="1" applyAlignment="1" applyProtection="1">
      <alignment horizontal="center"/>
      <protection locked="0"/>
    </xf>
    <xf numFmtId="0" fontId="3" fillId="3" borderId="1" xfId="0" applyFont="1" applyFill="1" applyBorder="1" applyProtection="1">
      <protection hidden="1"/>
    </xf>
    <xf numFmtId="0" fontId="3" fillId="3" borderId="1" xfId="0" applyFont="1" applyFill="1" applyBorder="1" applyAlignment="1" applyProtection="1">
      <alignment horizontal="center" wrapText="1"/>
      <protection hidden="1"/>
    </xf>
    <xf numFmtId="0" fontId="3" fillId="3" borderId="0" xfId="0" applyFont="1" applyFill="1"/>
    <xf numFmtId="0" fontId="3" fillId="3" borderId="0" xfId="0" applyFont="1" applyFill="1" applyAlignment="1">
      <alignment horizontal="center"/>
    </xf>
    <xf numFmtId="0" fontId="9" fillId="4" borderId="1" xfId="0" applyFont="1" applyFill="1" applyBorder="1" applyAlignment="1" applyProtection="1">
      <alignment horizontal="center" wrapText="1"/>
      <protection hidden="1"/>
    </xf>
    <xf numFmtId="0" fontId="9" fillId="4" borderId="1" xfId="0" applyFont="1" applyFill="1" applyBorder="1" applyAlignment="1" applyProtection="1">
      <alignment vertical="top"/>
      <protection hidden="1"/>
    </xf>
    <xf numFmtId="1" fontId="5" fillId="2" borderId="1" xfId="0" applyNumberFormat="1" applyFont="1" applyFill="1" applyBorder="1" applyAlignment="1" applyProtection="1">
      <alignment horizontal="center"/>
      <protection hidden="1"/>
    </xf>
    <xf numFmtId="0" fontId="6" fillId="2" borderId="0" xfId="0" applyFont="1" applyFill="1" applyProtection="1">
      <protection hidden="1"/>
    </xf>
    <xf numFmtId="0" fontId="0" fillId="2" borderId="0" xfId="0" applyFill="1" applyAlignment="1" applyProtection="1">
      <alignment horizontal="center"/>
      <protection hidden="1"/>
    </xf>
    <xf numFmtId="0" fontId="11" fillId="2" borderId="0" xfId="0" applyFont="1" applyFill="1" applyAlignment="1" applyProtection="1">
      <alignment horizontal="right"/>
      <protection hidden="1"/>
    </xf>
    <xf numFmtId="0" fontId="13" fillId="2" borderId="0" xfId="0" applyFont="1" applyFill="1" applyAlignment="1" applyProtection="1">
      <alignment horizontal="right"/>
      <protection hidden="1"/>
    </xf>
    <xf numFmtId="0" fontId="12" fillId="0" borderId="0" xfId="0" applyFont="1" applyAlignment="1" applyProtection="1">
      <alignment horizontal="right"/>
      <protection hidden="1"/>
    </xf>
    <xf numFmtId="0" fontId="8" fillId="2" borderId="0" xfId="0" applyFont="1" applyFill="1" applyProtection="1">
      <protection hidden="1"/>
    </xf>
    <xf numFmtId="0" fontId="2" fillId="2" borderId="0" xfId="0" applyFont="1" applyFill="1" applyProtection="1">
      <protection hidden="1"/>
    </xf>
    <xf numFmtId="2" fontId="0" fillId="5" borderId="1" xfId="0" applyNumberFormat="1" applyFill="1" applyBorder="1" applyAlignment="1" applyProtection="1">
      <alignment horizontal="center" vertical="center"/>
      <protection hidden="1"/>
    </xf>
    <xf numFmtId="172" fontId="5" fillId="2" borderId="1" xfId="0" applyNumberFormat="1" applyFont="1" applyFill="1" applyBorder="1" applyAlignment="1" applyProtection="1">
      <alignment horizontal="center"/>
      <protection hidden="1"/>
    </xf>
    <xf numFmtId="0" fontId="20" fillId="0" borderId="0" xfId="0" applyFont="1" applyProtection="1">
      <protection hidden="1"/>
    </xf>
    <xf numFmtId="0" fontId="4" fillId="3" borderId="1" xfId="0" applyFont="1" applyFill="1" applyBorder="1" applyAlignment="1" applyProtection="1">
      <alignment horizontal="center"/>
    </xf>
    <xf numFmtId="2" fontId="0" fillId="0" borderId="0" xfId="0" applyNumberFormat="1" applyAlignment="1">
      <alignment horizontal="center"/>
    </xf>
    <xf numFmtId="0" fontId="16" fillId="0" borderId="0" xfId="0" applyFont="1" applyAlignment="1" applyProtection="1">
      <alignment horizontal="left"/>
      <protection hidden="1"/>
    </xf>
    <xf numFmtId="0" fontId="18" fillId="0" borderId="0" xfId="0" applyFont="1"/>
    <xf numFmtId="0" fontId="19" fillId="0" borderId="0" xfId="0" applyFont="1"/>
    <xf numFmtId="0" fontId="0" fillId="6" borderId="1" xfId="0" applyFill="1" applyBorder="1" applyAlignment="1">
      <alignment horizontal="center"/>
    </xf>
    <xf numFmtId="1" fontId="0" fillId="6" borderId="1" xfId="0" applyNumberFormat="1" applyFill="1" applyBorder="1" applyAlignment="1">
      <alignment horizontal="center"/>
    </xf>
    <xf numFmtId="2" fontId="0" fillId="6" borderId="1" xfId="0" applyNumberFormat="1" applyFill="1" applyBorder="1" applyAlignment="1">
      <alignment horizontal="center"/>
    </xf>
    <xf numFmtId="0" fontId="0" fillId="7" borderId="1" xfId="0" applyFill="1" applyBorder="1" applyAlignment="1" applyProtection="1">
      <alignment horizontal="center"/>
      <protection locked="0"/>
    </xf>
    <xf numFmtId="0" fontId="21" fillId="0" borderId="0" xfId="0" applyFont="1"/>
    <xf numFmtId="0" fontId="18" fillId="0" borderId="0" xfId="0" applyFont="1" applyProtection="1">
      <protection hidden="1"/>
    </xf>
    <xf numFmtId="0" fontId="18" fillId="0" borderId="4" xfId="0" applyFont="1" applyBorder="1" applyAlignment="1" applyProtection="1">
      <alignment horizontal="center"/>
      <protection hidden="1"/>
    </xf>
    <xf numFmtId="0" fontId="18" fillId="0" borderId="4" xfId="0" applyFont="1" applyBorder="1" applyAlignment="1">
      <alignment horizontal="center"/>
    </xf>
    <xf numFmtId="0" fontId="18" fillId="0" borderId="5" xfId="0" applyFont="1" applyBorder="1" applyAlignment="1">
      <alignment horizontal="center"/>
    </xf>
    <xf numFmtId="0" fontId="18" fillId="0" borderId="5" xfId="0" applyFont="1" applyFill="1" applyBorder="1" applyAlignment="1" applyProtection="1">
      <alignment horizontal="center"/>
      <protection hidden="1"/>
    </xf>
    <xf numFmtId="0" fontId="18" fillId="0" borderId="6" xfId="0" applyFont="1" applyBorder="1" applyAlignment="1" applyProtection="1">
      <alignment horizontal="center"/>
      <protection hidden="1"/>
    </xf>
    <xf numFmtId="10" fontId="18" fillId="0" borderId="0" xfId="0" applyNumberFormat="1" applyFont="1" applyProtection="1">
      <protection hidden="1"/>
    </xf>
    <xf numFmtId="174" fontId="18" fillId="0" borderId="0" xfId="0" applyNumberFormat="1" applyFont="1" applyProtection="1">
      <protection hidden="1"/>
    </xf>
    <xf numFmtId="2" fontId="18" fillId="0" borderId="0" xfId="0" applyNumberFormat="1" applyFont="1" applyProtection="1">
      <protection hidden="1"/>
    </xf>
    <xf numFmtId="0" fontId="18" fillId="0" borderId="7" xfId="0" applyFont="1" applyBorder="1" applyAlignment="1" applyProtection="1">
      <alignment horizontal="center"/>
      <protection hidden="1"/>
    </xf>
    <xf numFmtId="0" fontId="18" fillId="0" borderId="3" xfId="0" applyFont="1" applyBorder="1" applyAlignment="1" applyProtection="1">
      <alignment horizontal="center"/>
      <protection hidden="1"/>
    </xf>
    <xf numFmtId="0" fontId="18" fillId="0" borderId="4" xfId="0" quotePrefix="1" applyFont="1" applyBorder="1" applyAlignment="1" applyProtection="1">
      <alignment horizontal="center"/>
      <protection hidden="1"/>
    </xf>
    <xf numFmtId="0" fontId="18" fillId="0" borderId="8" xfId="0" quotePrefix="1" applyFont="1" applyBorder="1" applyAlignment="1" applyProtection="1">
      <alignment horizontal="center"/>
      <protection hidden="1"/>
    </xf>
    <xf numFmtId="9" fontId="22" fillId="0" borderId="1" xfId="3" applyFont="1" applyBorder="1" applyAlignment="1" applyProtection="1">
      <alignment horizontal="center"/>
      <protection hidden="1"/>
    </xf>
    <xf numFmtId="173" fontId="22" fillId="0" borderId="1" xfId="3" applyNumberFormat="1" applyFont="1" applyBorder="1" applyAlignment="1" applyProtection="1">
      <alignment horizontal="center"/>
      <protection hidden="1"/>
    </xf>
    <xf numFmtId="0" fontId="18" fillId="0" borderId="5" xfId="0" quotePrefix="1" applyFont="1" applyBorder="1" applyAlignment="1" applyProtection="1">
      <alignment horizontal="center"/>
      <protection hidden="1"/>
    </xf>
    <xf numFmtId="0" fontId="18" fillId="0" borderId="9" xfId="0" quotePrefix="1" applyFont="1" applyBorder="1" applyAlignment="1" applyProtection="1">
      <alignment horizontal="center"/>
      <protection hidden="1"/>
    </xf>
    <xf numFmtId="0" fontId="18" fillId="0" borderId="7" xfId="0" quotePrefix="1" applyFont="1" applyBorder="1" applyAlignment="1" applyProtection="1">
      <alignment horizontal="center"/>
      <protection hidden="1"/>
    </xf>
    <xf numFmtId="0" fontId="18" fillId="0" borderId="10" xfId="0" applyFont="1" applyBorder="1" applyAlignment="1" applyProtection="1">
      <alignment horizontal="center"/>
      <protection hidden="1"/>
    </xf>
    <xf numFmtId="0" fontId="18" fillId="0" borderId="0" xfId="0" applyFont="1" applyAlignment="1" applyProtection="1">
      <alignment horizontal="center"/>
      <protection hidden="1"/>
    </xf>
    <xf numFmtId="0" fontId="18" fillId="0" borderId="6" xfId="0" applyFont="1" applyBorder="1" applyAlignment="1">
      <alignment horizontal="center"/>
    </xf>
    <xf numFmtId="0" fontId="18" fillId="0" borderId="7" xfId="0" applyFont="1" applyBorder="1" applyAlignment="1">
      <alignment horizontal="center"/>
    </xf>
    <xf numFmtId="0" fontId="18" fillId="0" borderId="3" xfId="0" applyFont="1" applyBorder="1" applyAlignment="1">
      <alignment horizontal="center"/>
    </xf>
    <xf numFmtId="2" fontId="18" fillId="0" borderId="11" xfId="0" applyNumberFormat="1" applyFont="1" applyBorder="1" applyAlignment="1">
      <alignment horizontal="center"/>
    </xf>
    <xf numFmtId="2" fontId="18" fillId="0" borderId="5" xfId="0" applyNumberFormat="1" applyFont="1" applyBorder="1" applyAlignment="1">
      <alignment horizontal="center"/>
    </xf>
    <xf numFmtId="0" fontId="18" fillId="0" borderId="4" xfId="0" quotePrefix="1" applyFont="1" applyBorder="1" applyAlignment="1">
      <alignment horizontal="center"/>
    </xf>
    <xf numFmtId="0" fontId="18" fillId="0" borderId="8" xfId="0" quotePrefix="1" applyFont="1" applyBorder="1" applyAlignment="1">
      <alignment horizontal="center"/>
    </xf>
    <xf numFmtId="0" fontId="18" fillId="0" borderId="5" xfId="0" quotePrefix="1" applyFont="1" applyBorder="1" applyAlignment="1">
      <alignment horizontal="center"/>
    </xf>
    <xf numFmtId="0" fontId="18" fillId="0" borderId="9" xfId="0" quotePrefix="1" applyFont="1" applyBorder="1" applyAlignment="1">
      <alignment horizontal="center"/>
    </xf>
    <xf numFmtId="2" fontId="18" fillId="0" borderId="12" xfId="0" applyNumberFormat="1" applyFont="1" applyBorder="1" applyAlignment="1">
      <alignment horizontal="center"/>
    </xf>
    <xf numFmtId="2" fontId="18" fillId="0" borderId="7" xfId="0" applyNumberFormat="1" applyFont="1" applyBorder="1" applyAlignment="1">
      <alignment horizontal="center"/>
    </xf>
    <xf numFmtId="0" fontId="18" fillId="0" borderId="7" xfId="0" quotePrefix="1" applyFont="1" applyBorder="1" applyAlignment="1">
      <alignment horizontal="center"/>
    </xf>
    <xf numFmtId="0" fontId="18" fillId="0" borderId="10" xfId="0" applyFont="1" applyBorder="1" applyAlignment="1">
      <alignment horizontal="center"/>
    </xf>
    <xf numFmtId="0" fontId="23" fillId="0" borderId="0" xfId="0" applyFont="1"/>
    <xf numFmtId="0" fontId="18" fillId="0" borderId="15" xfId="0" applyFont="1" applyBorder="1" applyAlignment="1">
      <alignment horizontal="center" vertical="top" wrapText="1"/>
    </xf>
    <xf numFmtId="0" fontId="18" fillId="0" borderId="16" xfId="0" applyFont="1" applyBorder="1" applyAlignment="1">
      <alignment horizontal="center" vertical="top" wrapText="1"/>
    </xf>
    <xf numFmtId="0" fontId="22" fillId="0" borderId="17" xfId="2" applyFont="1" applyFill="1" applyBorder="1" applyAlignment="1" applyProtection="1">
      <alignment horizontal="center" vertical="top" wrapText="1"/>
      <protection hidden="1"/>
    </xf>
    <xf numFmtId="0" fontId="18" fillId="0" borderId="18" xfId="0" applyFont="1" applyBorder="1" applyAlignment="1">
      <alignment horizontal="center" vertical="top" wrapText="1"/>
    </xf>
    <xf numFmtId="0" fontId="18" fillId="0" borderId="19" xfId="0" applyFont="1" applyBorder="1" applyAlignment="1">
      <alignment horizontal="center" vertical="top" wrapText="1"/>
    </xf>
    <xf numFmtId="0" fontId="24" fillId="0" borderId="13" xfId="2" applyFont="1" applyBorder="1" applyAlignment="1" applyProtection="1">
      <alignment horizontal="center"/>
      <protection hidden="1"/>
    </xf>
    <xf numFmtId="0" fontId="24" fillId="0" borderId="14" xfId="2" applyFont="1" applyBorder="1" applyAlignment="1" applyProtection="1">
      <alignment horizontal="center"/>
      <protection hidden="1"/>
    </xf>
    <xf numFmtId="0" fontId="18" fillId="0" borderId="0" xfId="1" applyFont="1" applyProtection="1">
      <protection hidden="1"/>
    </xf>
    <xf numFmtId="0" fontId="18" fillId="0" borderId="4" xfId="1" applyFont="1" applyBorder="1" applyAlignment="1" applyProtection="1">
      <alignment horizontal="center"/>
      <protection hidden="1"/>
    </xf>
    <xf numFmtId="0" fontId="18" fillId="0" borderId="6" xfId="1" applyFont="1" applyBorder="1" applyAlignment="1" applyProtection="1">
      <alignment horizontal="center"/>
      <protection hidden="1"/>
    </xf>
    <xf numFmtId="0" fontId="18" fillId="0" borderId="7" xfId="1" applyFont="1" applyBorder="1" applyAlignment="1" applyProtection="1">
      <alignment horizontal="center"/>
      <protection hidden="1"/>
    </xf>
    <xf numFmtId="0" fontId="18" fillId="0" borderId="3" xfId="1" applyFont="1" applyBorder="1" applyAlignment="1" applyProtection="1">
      <alignment horizontal="center"/>
      <protection hidden="1"/>
    </xf>
    <xf numFmtId="0" fontId="18" fillId="0" borderId="4" xfId="1" quotePrefix="1" applyFont="1" applyBorder="1" applyAlignment="1" applyProtection="1">
      <alignment horizontal="center"/>
      <protection hidden="1"/>
    </xf>
    <xf numFmtId="0" fontId="18" fillId="0" borderId="8" xfId="1" quotePrefix="1" applyFont="1" applyBorder="1" applyAlignment="1" applyProtection="1">
      <alignment horizontal="center"/>
      <protection hidden="1"/>
    </xf>
    <xf numFmtId="9" fontId="18" fillId="0" borderId="1" xfId="4" applyFont="1" applyBorder="1" applyAlignment="1" applyProtection="1">
      <alignment horizontal="center"/>
      <protection hidden="1"/>
    </xf>
    <xf numFmtId="0" fontId="18" fillId="0" borderId="5" xfId="1" quotePrefix="1" applyFont="1" applyBorder="1" applyAlignment="1" applyProtection="1">
      <alignment horizontal="center"/>
      <protection hidden="1"/>
    </xf>
    <xf numFmtId="0" fontId="18" fillId="0" borderId="9" xfId="1" quotePrefix="1" applyFont="1" applyBorder="1" applyAlignment="1" applyProtection="1">
      <alignment horizontal="center"/>
      <protection hidden="1"/>
    </xf>
    <xf numFmtId="0" fontId="18" fillId="0" borderId="7" xfId="1" quotePrefix="1" applyFont="1" applyBorder="1" applyAlignment="1" applyProtection="1">
      <alignment horizontal="center"/>
      <protection hidden="1"/>
    </xf>
    <xf numFmtId="0" fontId="18" fillId="0" borderId="10" xfId="1" applyFont="1" applyBorder="1" applyAlignment="1" applyProtection="1">
      <alignment horizontal="center"/>
      <protection hidden="1"/>
    </xf>
    <xf numFmtId="9" fontId="18" fillId="0" borderId="0" xfId="0" applyNumberFormat="1" applyFont="1" applyProtection="1">
      <protection hidden="1"/>
    </xf>
    <xf numFmtId="9" fontId="18" fillId="0" borderId="0" xfId="0" applyNumberFormat="1" applyFont="1"/>
    <xf numFmtId="174" fontId="18" fillId="0" borderId="0" xfId="0" applyNumberFormat="1" applyFont="1"/>
    <xf numFmtId="0" fontId="10" fillId="3" borderId="3" xfId="0" applyFont="1" applyFill="1" applyBorder="1" applyAlignment="1" applyProtection="1">
      <alignment horizontal="center"/>
      <protection hidden="1"/>
    </xf>
  </cellXfs>
  <cellStyles count="5">
    <cellStyle name="Normal" xfId="0" builtinId="0"/>
    <cellStyle name="Normal 2" xfId="1"/>
    <cellStyle name="Normal 3" xfId="2"/>
    <cellStyle name="Percent" xfId="3" builtinId="5"/>
    <cellStyle name="Percent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lineChart>
        <c:grouping val="standard"/>
        <c:ser>
          <c:idx val="0"/>
          <c:order val="0"/>
          <c:marker>
            <c:symbol val="none"/>
          </c:marker>
          <c:val>
            <c:numRef>
              <c:f>Sheet2!$N$2:$N$148</c:f>
              <c:numCache>
                <c:formatCode>0.00%</c:formatCode>
                <c:ptCount val="147"/>
                <c:pt idx="0">
                  <c:v>0.35499999999999998</c:v>
                </c:pt>
                <c:pt idx="1">
                  <c:v>0.35519999999999996</c:v>
                </c:pt>
                <c:pt idx="2">
                  <c:v>0.35539999999999994</c:v>
                </c:pt>
                <c:pt idx="3">
                  <c:v>0.35559999999999992</c:v>
                </c:pt>
                <c:pt idx="4">
                  <c:v>0.35579999999999989</c:v>
                </c:pt>
                <c:pt idx="5">
                  <c:v>0.35599999999999987</c:v>
                </c:pt>
                <c:pt idx="6">
                  <c:v>0.35619999999999985</c:v>
                </c:pt>
                <c:pt idx="7">
                  <c:v>0.35639999999999983</c:v>
                </c:pt>
                <c:pt idx="8">
                  <c:v>0.35659999999999981</c:v>
                </c:pt>
                <c:pt idx="9">
                  <c:v>0.35679999999999978</c:v>
                </c:pt>
                <c:pt idx="10">
                  <c:v>0.35666666666666674</c:v>
                </c:pt>
                <c:pt idx="11">
                  <c:v>0.35695303030303038</c:v>
                </c:pt>
                <c:pt idx="12">
                  <c:v>0.35723939393939402</c:v>
                </c:pt>
                <c:pt idx="13">
                  <c:v>0.35752575757575766</c:v>
                </c:pt>
                <c:pt idx="14">
                  <c:v>0.3578121212121213</c:v>
                </c:pt>
                <c:pt idx="15">
                  <c:v>0.35809848484848494</c:v>
                </c:pt>
                <c:pt idx="16">
                  <c:v>0.35838484848484858</c:v>
                </c:pt>
                <c:pt idx="17">
                  <c:v>0.35867121212121222</c:v>
                </c:pt>
                <c:pt idx="18">
                  <c:v>0.35895757575757586</c:v>
                </c:pt>
                <c:pt idx="19">
                  <c:v>0.3592439393939395</c:v>
                </c:pt>
                <c:pt idx="20">
                  <c:v>0.35953030303030314</c:v>
                </c:pt>
                <c:pt idx="21">
                  <c:v>0.35981666666666678</c:v>
                </c:pt>
                <c:pt idx="22">
                  <c:v>0.36010303030303042</c:v>
                </c:pt>
                <c:pt idx="23">
                  <c:v>0.36038939393939406</c:v>
                </c:pt>
                <c:pt idx="24">
                  <c:v>0.36067575757575771</c:v>
                </c:pt>
                <c:pt idx="25">
                  <c:v>0.36096212121212135</c:v>
                </c:pt>
                <c:pt idx="26">
                  <c:v>0.36124848484848499</c:v>
                </c:pt>
                <c:pt idx="27">
                  <c:v>0.36153484848484863</c:v>
                </c:pt>
                <c:pt idx="28">
                  <c:v>0.36182121212121227</c:v>
                </c:pt>
                <c:pt idx="29">
                  <c:v>0.36210757575757591</c:v>
                </c:pt>
                <c:pt idx="30">
                  <c:v>0.36239393939393955</c:v>
                </c:pt>
                <c:pt idx="31">
                  <c:v>0.36268030303030319</c:v>
                </c:pt>
                <c:pt idx="32">
                  <c:v>0.36300000000000004</c:v>
                </c:pt>
                <c:pt idx="33">
                  <c:v>0.36331428571428576</c:v>
                </c:pt>
                <c:pt idx="34">
                  <c:v>0.36362857142857147</c:v>
                </c:pt>
                <c:pt idx="35">
                  <c:v>0.36394285714285718</c:v>
                </c:pt>
                <c:pt idx="36">
                  <c:v>0.36425714285714289</c:v>
                </c:pt>
                <c:pt idx="37">
                  <c:v>0.3645714285714286</c:v>
                </c:pt>
                <c:pt idx="38">
                  <c:v>0.36488571428571431</c:v>
                </c:pt>
                <c:pt idx="39">
                  <c:v>0.36520000000000002</c:v>
                </c:pt>
                <c:pt idx="40">
                  <c:v>0.36551428571428574</c:v>
                </c:pt>
                <c:pt idx="41">
                  <c:v>0.36582857142857145</c:v>
                </c:pt>
                <c:pt idx="42">
                  <c:v>0.36614285714285716</c:v>
                </c:pt>
                <c:pt idx="43">
                  <c:v>0.36645714285714287</c:v>
                </c:pt>
                <c:pt idx="44">
                  <c:v>0.36677142857142858</c:v>
                </c:pt>
                <c:pt idx="45">
                  <c:v>0.36708571428571429</c:v>
                </c:pt>
                <c:pt idx="46">
                  <c:v>0.3674</c:v>
                </c:pt>
                <c:pt idx="47">
                  <c:v>0.36771428571428572</c:v>
                </c:pt>
                <c:pt idx="48">
                  <c:v>0.36802857142857143</c:v>
                </c:pt>
                <c:pt idx="49">
                  <c:v>0.36834285714285714</c:v>
                </c:pt>
                <c:pt idx="50">
                  <c:v>0.36865714285714285</c:v>
                </c:pt>
                <c:pt idx="51">
                  <c:v>0.36897142857142856</c:v>
                </c:pt>
                <c:pt idx="52">
                  <c:v>0.36928571428571433</c:v>
                </c:pt>
                <c:pt idx="53">
                  <c:v>0.36956142335966646</c:v>
                </c:pt>
                <c:pt idx="54">
                  <c:v>0.3698371324336186</c:v>
                </c:pt>
                <c:pt idx="55">
                  <c:v>0.37011284150757073</c:v>
                </c:pt>
                <c:pt idx="56">
                  <c:v>0.37038855058152287</c:v>
                </c:pt>
                <c:pt idx="57">
                  <c:v>0.370664259655475</c:v>
                </c:pt>
                <c:pt idx="58">
                  <c:v>0.37093996872942714</c:v>
                </c:pt>
                <c:pt idx="59">
                  <c:v>0.37121567780337927</c:v>
                </c:pt>
                <c:pt idx="60">
                  <c:v>0.37149138687733141</c:v>
                </c:pt>
                <c:pt idx="61">
                  <c:v>0.37176709595128354</c:v>
                </c:pt>
                <c:pt idx="62">
                  <c:v>0.37204280502523568</c:v>
                </c:pt>
                <c:pt idx="63">
                  <c:v>0.37231851409918781</c:v>
                </c:pt>
                <c:pt idx="64">
                  <c:v>0.37259422317313995</c:v>
                </c:pt>
                <c:pt idx="65">
                  <c:v>0.37286993224709208</c:v>
                </c:pt>
                <c:pt idx="66">
                  <c:v>0.37314564132104422</c:v>
                </c:pt>
                <c:pt idx="67">
                  <c:v>0.37342135039499635</c:v>
                </c:pt>
                <c:pt idx="68">
                  <c:v>0.37369705946894849</c:v>
                </c:pt>
                <c:pt idx="69">
                  <c:v>0.37397276854290062</c:v>
                </c:pt>
                <c:pt idx="70">
                  <c:v>0.37424847761685276</c:v>
                </c:pt>
                <c:pt idx="71">
                  <c:v>0.37452418669080489</c:v>
                </c:pt>
                <c:pt idx="72">
                  <c:v>0.37479989576475703</c:v>
                </c:pt>
                <c:pt idx="73">
                  <c:v>0.37507560483870961</c:v>
                </c:pt>
                <c:pt idx="74">
                  <c:v>0.37551850066703585</c:v>
                </c:pt>
                <c:pt idx="75">
                  <c:v>0.37596139649536209</c:v>
                </c:pt>
                <c:pt idx="76">
                  <c:v>0.37640429232368833</c:v>
                </c:pt>
                <c:pt idx="77">
                  <c:v>0.37684718815201457</c:v>
                </c:pt>
                <c:pt idx="78">
                  <c:v>0.37729008398034081</c:v>
                </c:pt>
                <c:pt idx="79">
                  <c:v>0.37773297980866705</c:v>
                </c:pt>
                <c:pt idx="80">
                  <c:v>0.37817587563699329</c:v>
                </c:pt>
                <c:pt idx="81">
                  <c:v>0.37861877146531953</c:v>
                </c:pt>
                <c:pt idx="82">
                  <c:v>0.37906166729364577</c:v>
                </c:pt>
                <c:pt idx="83">
                  <c:v>0.37950456312197201</c:v>
                </c:pt>
                <c:pt idx="84">
                  <c:v>0.37994745895029824</c:v>
                </c:pt>
                <c:pt idx="85">
                  <c:v>0.38039035477862448</c:v>
                </c:pt>
                <c:pt idx="86">
                  <c:v>0.38083325060695072</c:v>
                </c:pt>
                <c:pt idx="87">
                  <c:v>0.38127614643527696</c:v>
                </c:pt>
                <c:pt idx="88">
                  <c:v>0.3817190422636032</c:v>
                </c:pt>
                <c:pt idx="89">
                  <c:v>0.38216193809192944</c:v>
                </c:pt>
                <c:pt idx="90">
                  <c:v>0.38260483392025568</c:v>
                </c:pt>
                <c:pt idx="91">
                  <c:v>0.38304772974858192</c:v>
                </c:pt>
                <c:pt idx="92">
                  <c:v>0.38349062557690816</c:v>
                </c:pt>
                <c:pt idx="93">
                  <c:v>0.3839335214052344</c:v>
                </c:pt>
                <c:pt idx="94">
                  <c:v>0.38437641723356014</c:v>
                </c:pt>
                <c:pt idx="95">
                  <c:v>0.38552202306934041</c:v>
                </c:pt>
                <c:pt idx="96">
                  <c:v>0.38666762890512069</c:v>
                </c:pt>
                <c:pt idx="97">
                  <c:v>0.38781323474090096</c:v>
                </c:pt>
                <c:pt idx="98">
                  <c:v>0.38895884057668123</c:v>
                </c:pt>
                <c:pt idx="99">
                  <c:v>0.3901044464124615</c:v>
                </c:pt>
                <c:pt idx="100">
                  <c:v>0.39125005224824178</c:v>
                </c:pt>
                <c:pt idx="101">
                  <c:v>0.39239565808402205</c:v>
                </c:pt>
                <c:pt idx="102">
                  <c:v>0.39354126391980232</c:v>
                </c:pt>
                <c:pt idx="103">
                  <c:v>0.39468686975558259</c:v>
                </c:pt>
                <c:pt idx="104">
                  <c:v>0.39583247559136286</c:v>
                </c:pt>
                <c:pt idx="105">
                  <c:v>0.39697808142714314</c:v>
                </c:pt>
                <c:pt idx="106">
                  <c:v>0.39812368726292341</c:v>
                </c:pt>
                <c:pt idx="107">
                  <c:v>0.39926929309870368</c:v>
                </c:pt>
                <c:pt idx="108">
                  <c:v>0.40041489893448395</c:v>
                </c:pt>
                <c:pt idx="109">
                  <c:v>0.40156050477026423</c:v>
                </c:pt>
                <c:pt idx="110">
                  <c:v>0.4027061106060445</c:v>
                </c:pt>
                <c:pt idx="111">
                  <c:v>0.40385171644182477</c:v>
                </c:pt>
                <c:pt idx="112">
                  <c:v>0.40499732227760504</c:v>
                </c:pt>
                <c:pt idx="113">
                  <c:v>0.40614292811338532</c:v>
                </c:pt>
                <c:pt idx="114">
                  <c:v>0.40728853394916559</c:v>
                </c:pt>
                <c:pt idx="115">
                  <c:v>0.40843413978494614</c:v>
                </c:pt>
                <c:pt idx="116">
                  <c:v>0.40941346646185345</c:v>
                </c:pt>
                <c:pt idx="117">
                  <c:v>0.41039279313876076</c:v>
                </c:pt>
                <c:pt idx="118">
                  <c:v>0.41137211981566807</c:v>
                </c:pt>
                <c:pt idx="119">
                  <c:v>0.41235144649257538</c:v>
                </c:pt>
                <c:pt idx="120">
                  <c:v>0.41333077316948269</c:v>
                </c:pt>
                <c:pt idx="121">
                  <c:v>0.41431009984639</c:v>
                </c:pt>
                <c:pt idx="122">
                  <c:v>0.41528942652329731</c:v>
                </c:pt>
                <c:pt idx="123">
                  <c:v>0.41626875320020462</c:v>
                </c:pt>
                <c:pt idx="124">
                  <c:v>0.41724807987711193</c:v>
                </c:pt>
                <c:pt idx="125">
                  <c:v>0.41822740655401924</c:v>
                </c:pt>
                <c:pt idx="126">
                  <c:v>0.41920673323092655</c:v>
                </c:pt>
                <c:pt idx="127">
                  <c:v>0.42018605990783386</c:v>
                </c:pt>
                <c:pt idx="128">
                  <c:v>0.42116538658474117</c:v>
                </c:pt>
                <c:pt idx="129">
                  <c:v>0.42214471326164849</c:v>
                </c:pt>
                <c:pt idx="130">
                  <c:v>0.4231240399385558</c:v>
                </c:pt>
                <c:pt idx="131">
                  <c:v>0.42410336661546311</c:v>
                </c:pt>
                <c:pt idx="132">
                  <c:v>0.42508269329237042</c:v>
                </c:pt>
                <c:pt idx="133">
                  <c:v>0.42606201996927773</c:v>
                </c:pt>
                <c:pt idx="134">
                  <c:v>0.42704134664618504</c:v>
                </c:pt>
                <c:pt idx="135">
                  <c:v>0.42802067332309235</c:v>
                </c:pt>
                <c:pt idx="136">
                  <c:v>0.42900000000000005</c:v>
                </c:pt>
                <c:pt idx="137">
                  <c:v>0.43000000000000005</c:v>
                </c:pt>
                <c:pt idx="138">
                  <c:v>0.43100000000000005</c:v>
                </c:pt>
                <c:pt idx="139">
                  <c:v>0.43200000000000005</c:v>
                </c:pt>
                <c:pt idx="140">
                  <c:v>0.43300000000000005</c:v>
                </c:pt>
                <c:pt idx="141">
                  <c:v>0.43400000000000005</c:v>
                </c:pt>
                <c:pt idx="142">
                  <c:v>0.43500000000000005</c:v>
                </c:pt>
                <c:pt idx="143">
                  <c:v>0.43600000000000005</c:v>
                </c:pt>
                <c:pt idx="144">
                  <c:v>0.43700000000000006</c:v>
                </c:pt>
                <c:pt idx="145">
                  <c:v>0.43800000000000006</c:v>
                </c:pt>
                <c:pt idx="146">
                  <c:v>0.43900000000000006</c:v>
                </c:pt>
              </c:numCache>
            </c:numRef>
          </c:val>
        </c:ser>
        <c:ser>
          <c:idx val="1"/>
          <c:order val="1"/>
          <c:marker>
            <c:symbol val="none"/>
          </c:marker>
          <c:val>
            <c:numRef>
              <c:f>Sheet2!$O$2:$O$148</c:f>
              <c:numCache>
                <c:formatCode>0.00%</c:formatCode>
                <c:ptCount val="147"/>
                <c:pt idx="0">
                  <c:v>0.64500000000000002</c:v>
                </c:pt>
                <c:pt idx="1">
                  <c:v>0.64534999999999998</c:v>
                </c:pt>
                <c:pt idx="2">
                  <c:v>0.64569999999999994</c:v>
                </c:pt>
                <c:pt idx="3">
                  <c:v>0.6460499999999999</c:v>
                </c:pt>
                <c:pt idx="4">
                  <c:v>0.64639999999999986</c:v>
                </c:pt>
                <c:pt idx="5">
                  <c:v>0.64674999999999983</c:v>
                </c:pt>
                <c:pt idx="6">
                  <c:v>0.64709999999999979</c:v>
                </c:pt>
                <c:pt idx="7">
                  <c:v>0.64744999999999975</c:v>
                </c:pt>
                <c:pt idx="8">
                  <c:v>0.64779999999999971</c:v>
                </c:pt>
                <c:pt idx="9">
                  <c:v>0.64814999999999967</c:v>
                </c:pt>
                <c:pt idx="10">
                  <c:v>0.64848484848484855</c:v>
                </c:pt>
                <c:pt idx="11">
                  <c:v>0.64900757575757584</c:v>
                </c:pt>
                <c:pt idx="12">
                  <c:v>0.64953030303030312</c:v>
                </c:pt>
                <c:pt idx="13">
                  <c:v>0.65005303030303041</c:v>
                </c:pt>
                <c:pt idx="14">
                  <c:v>0.6505757575757577</c:v>
                </c:pt>
                <c:pt idx="15">
                  <c:v>0.65109848484848498</c:v>
                </c:pt>
                <c:pt idx="16">
                  <c:v>0.65162121212121227</c:v>
                </c:pt>
                <c:pt idx="17">
                  <c:v>0.65214393939393955</c:v>
                </c:pt>
                <c:pt idx="18">
                  <c:v>0.65266666666666684</c:v>
                </c:pt>
                <c:pt idx="19">
                  <c:v>0.65318939393939413</c:v>
                </c:pt>
                <c:pt idx="20">
                  <c:v>0.65371212121212141</c:v>
                </c:pt>
                <c:pt idx="21">
                  <c:v>0.6542348484848487</c:v>
                </c:pt>
                <c:pt idx="22">
                  <c:v>0.65475757575757598</c:v>
                </c:pt>
                <c:pt idx="23">
                  <c:v>0.65528030303030327</c:v>
                </c:pt>
                <c:pt idx="24">
                  <c:v>0.65580303030303055</c:v>
                </c:pt>
                <c:pt idx="25">
                  <c:v>0.65632575757575784</c:v>
                </c:pt>
                <c:pt idx="26">
                  <c:v>0.65684848484848513</c:v>
                </c:pt>
                <c:pt idx="27">
                  <c:v>0.65737121212121241</c:v>
                </c:pt>
                <c:pt idx="28">
                  <c:v>0.6578939393939397</c:v>
                </c:pt>
                <c:pt idx="29">
                  <c:v>0.65841666666666698</c:v>
                </c:pt>
                <c:pt idx="30">
                  <c:v>0.65893939393939427</c:v>
                </c:pt>
                <c:pt idx="31">
                  <c:v>0.65946212121212155</c:v>
                </c:pt>
                <c:pt idx="32">
                  <c:v>0.66</c:v>
                </c:pt>
                <c:pt idx="33">
                  <c:v>0.66057142857142859</c:v>
                </c:pt>
                <c:pt idx="34">
                  <c:v>0.66114285714285714</c:v>
                </c:pt>
                <c:pt idx="35">
                  <c:v>0.6617142857142857</c:v>
                </c:pt>
                <c:pt idx="36">
                  <c:v>0.66228571428571426</c:v>
                </c:pt>
                <c:pt idx="37">
                  <c:v>0.66285714285714281</c:v>
                </c:pt>
                <c:pt idx="38">
                  <c:v>0.66342857142857137</c:v>
                </c:pt>
                <c:pt idx="39">
                  <c:v>0.66399999999999992</c:v>
                </c:pt>
                <c:pt idx="40">
                  <c:v>0.66457142857142848</c:v>
                </c:pt>
                <c:pt idx="41">
                  <c:v>0.66514285714285704</c:v>
                </c:pt>
                <c:pt idx="42">
                  <c:v>0.66571428571428559</c:v>
                </c:pt>
                <c:pt idx="43">
                  <c:v>0.66628571428571415</c:v>
                </c:pt>
                <c:pt idx="44">
                  <c:v>0.6668571428571427</c:v>
                </c:pt>
                <c:pt idx="45">
                  <c:v>0.66742857142857126</c:v>
                </c:pt>
                <c:pt idx="46">
                  <c:v>0.66799999999999982</c:v>
                </c:pt>
                <c:pt idx="47">
                  <c:v>0.66857142857142837</c:v>
                </c:pt>
                <c:pt idx="48">
                  <c:v>0.66914285714285693</c:v>
                </c:pt>
                <c:pt idx="49">
                  <c:v>0.66971428571428548</c:v>
                </c:pt>
                <c:pt idx="50">
                  <c:v>0.67028571428571404</c:v>
                </c:pt>
                <c:pt idx="51">
                  <c:v>0.6708571428571426</c:v>
                </c:pt>
                <c:pt idx="52">
                  <c:v>0.67142857142857149</c:v>
                </c:pt>
                <c:pt idx="53">
                  <c:v>0.671929860653939</c:v>
                </c:pt>
                <c:pt idx="54">
                  <c:v>0.67243114987930652</c:v>
                </c:pt>
                <c:pt idx="55">
                  <c:v>0.67293243910467404</c:v>
                </c:pt>
                <c:pt idx="56">
                  <c:v>0.67343372833004156</c:v>
                </c:pt>
                <c:pt idx="57">
                  <c:v>0.67393501755540908</c:v>
                </c:pt>
                <c:pt idx="58">
                  <c:v>0.6744363067807766</c:v>
                </c:pt>
                <c:pt idx="59">
                  <c:v>0.67493759600614411</c:v>
                </c:pt>
                <c:pt idx="60">
                  <c:v>0.67543888523151163</c:v>
                </c:pt>
                <c:pt idx="61">
                  <c:v>0.67594017445687915</c:v>
                </c:pt>
                <c:pt idx="62">
                  <c:v>0.67644146368224667</c:v>
                </c:pt>
                <c:pt idx="63">
                  <c:v>0.67694275290761419</c:v>
                </c:pt>
                <c:pt idx="64">
                  <c:v>0.67744404213298171</c:v>
                </c:pt>
                <c:pt idx="65">
                  <c:v>0.67794533135834922</c:v>
                </c:pt>
                <c:pt idx="66">
                  <c:v>0.67844662058371674</c:v>
                </c:pt>
                <c:pt idx="67">
                  <c:v>0.67894790980908426</c:v>
                </c:pt>
                <c:pt idx="68">
                  <c:v>0.67944919903445178</c:v>
                </c:pt>
                <c:pt idx="69">
                  <c:v>0.6799504882598193</c:v>
                </c:pt>
                <c:pt idx="70">
                  <c:v>0.68045177748518682</c:v>
                </c:pt>
                <c:pt idx="71">
                  <c:v>0.68095306671055433</c:v>
                </c:pt>
                <c:pt idx="72">
                  <c:v>0.68145435593592185</c:v>
                </c:pt>
                <c:pt idx="73">
                  <c:v>0.68195564516129015</c:v>
                </c:pt>
                <c:pt idx="74">
                  <c:v>0.68276091030370145</c:v>
                </c:pt>
                <c:pt idx="75">
                  <c:v>0.68356617544611276</c:v>
                </c:pt>
                <c:pt idx="76">
                  <c:v>0.68437144058852406</c:v>
                </c:pt>
                <c:pt idx="77">
                  <c:v>0.68517670573093536</c:v>
                </c:pt>
                <c:pt idx="78">
                  <c:v>0.68598197087334667</c:v>
                </c:pt>
                <c:pt idx="79">
                  <c:v>0.68678723601575797</c:v>
                </c:pt>
                <c:pt idx="80">
                  <c:v>0.68759250115816928</c:v>
                </c:pt>
                <c:pt idx="81">
                  <c:v>0.68839776630058058</c:v>
                </c:pt>
                <c:pt idx="82">
                  <c:v>0.68920303144299189</c:v>
                </c:pt>
                <c:pt idx="83">
                  <c:v>0.69000829658540319</c:v>
                </c:pt>
                <c:pt idx="84">
                  <c:v>0.6908135617278145</c:v>
                </c:pt>
                <c:pt idx="85">
                  <c:v>0.6916188268702258</c:v>
                </c:pt>
                <c:pt idx="86">
                  <c:v>0.6924240920126371</c:v>
                </c:pt>
                <c:pt idx="87">
                  <c:v>0.69322935715504841</c:v>
                </c:pt>
                <c:pt idx="88">
                  <c:v>0.69403462229745971</c:v>
                </c:pt>
                <c:pt idx="89">
                  <c:v>0.69483988743987102</c:v>
                </c:pt>
                <c:pt idx="90">
                  <c:v>0.69564515258228232</c:v>
                </c:pt>
                <c:pt idx="91">
                  <c:v>0.69645041772469363</c:v>
                </c:pt>
                <c:pt idx="92">
                  <c:v>0.69725568286710493</c:v>
                </c:pt>
                <c:pt idx="93">
                  <c:v>0.69806094800951624</c:v>
                </c:pt>
                <c:pt idx="94">
                  <c:v>0.69886621315192743</c:v>
                </c:pt>
                <c:pt idx="95">
                  <c:v>0.70094913285334615</c:v>
                </c:pt>
                <c:pt idx="96">
                  <c:v>0.70303205255476486</c:v>
                </c:pt>
                <c:pt idx="97">
                  <c:v>0.70511497225618358</c:v>
                </c:pt>
                <c:pt idx="98">
                  <c:v>0.7071978919576023</c:v>
                </c:pt>
                <c:pt idx="99">
                  <c:v>0.70928081165902102</c:v>
                </c:pt>
                <c:pt idx="100">
                  <c:v>0.71136373136043973</c:v>
                </c:pt>
                <c:pt idx="101">
                  <c:v>0.71344665106185845</c:v>
                </c:pt>
                <c:pt idx="102">
                  <c:v>0.71552957076327717</c:v>
                </c:pt>
                <c:pt idx="103">
                  <c:v>0.71761249046469588</c:v>
                </c:pt>
                <c:pt idx="104">
                  <c:v>0.7196954101661146</c:v>
                </c:pt>
                <c:pt idx="105">
                  <c:v>0.72177832986753332</c:v>
                </c:pt>
                <c:pt idx="106">
                  <c:v>0.72386124956895204</c:v>
                </c:pt>
                <c:pt idx="107">
                  <c:v>0.72594416927037075</c:v>
                </c:pt>
                <c:pt idx="108">
                  <c:v>0.72802708897178947</c:v>
                </c:pt>
                <c:pt idx="109">
                  <c:v>0.73011000867320819</c:v>
                </c:pt>
                <c:pt idx="110">
                  <c:v>0.73219292837462691</c:v>
                </c:pt>
                <c:pt idx="111">
                  <c:v>0.73427584807604562</c:v>
                </c:pt>
                <c:pt idx="112">
                  <c:v>0.73635876777746434</c:v>
                </c:pt>
                <c:pt idx="113">
                  <c:v>0.73844168747888306</c:v>
                </c:pt>
                <c:pt idx="114">
                  <c:v>0.74052460718030177</c:v>
                </c:pt>
                <c:pt idx="115">
                  <c:v>0.74260752688172016</c:v>
                </c:pt>
                <c:pt idx="116">
                  <c:v>0.74438812083973349</c:v>
                </c:pt>
                <c:pt idx="117">
                  <c:v>0.74616871479774682</c:v>
                </c:pt>
                <c:pt idx="118">
                  <c:v>0.74794930875576016</c:v>
                </c:pt>
                <c:pt idx="119">
                  <c:v>0.74972990271377349</c:v>
                </c:pt>
                <c:pt idx="120">
                  <c:v>0.75151049667178682</c:v>
                </c:pt>
                <c:pt idx="121">
                  <c:v>0.75329109062980015</c:v>
                </c:pt>
                <c:pt idx="122">
                  <c:v>0.75507168458781349</c:v>
                </c:pt>
                <c:pt idx="123">
                  <c:v>0.75685227854582682</c:v>
                </c:pt>
                <c:pt idx="124">
                  <c:v>0.75863287250384015</c:v>
                </c:pt>
                <c:pt idx="125">
                  <c:v>0.76041346646185348</c:v>
                </c:pt>
                <c:pt idx="126">
                  <c:v>0.76219406041986681</c:v>
                </c:pt>
                <c:pt idx="127">
                  <c:v>0.76397465437788015</c:v>
                </c:pt>
                <c:pt idx="128">
                  <c:v>0.76575524833589348</c:v>
                </c:pt>
                <c:pt idx="129">
                  <c:v>0.76753584229390681</c:v>
                </c:pt>
                <c:pt idx="130">
                  <c:v>0.76931643625192014</c:v>
                </c:pt>
                <c:pt idx="131">
                  <c:v>0.77109703020993348</c:v>
                </c:pt>
                <c:pt idx="132">
                  <c:v>0.77287762416794681</c:v>
                </c:pt>
                <c:pt idx="133">
                  <c:v>0.77465821812596014</c:v>
                </c:pt>
                <c:pt idx="134">
                  <c:v>0.77643881208397347</c:v>
                </c:pt>
                <c:pt idx="135">
                  <c:v>0.77821940604198681</c:v>
                </c:pt>
                <c:pt idx="136">
                  <c:v>0.78</c:v>
                </c:pt>
                <c:pt idx="137">
                  <c:v>0.78100000000000003</c:v>
                </c:pt>
                <c:pt idx="138">
                  <c:v>0.78200000000000003</c:v>
                </c:pt>
                <c:pt idx="139">
                  <c:v>0.78300000000000003</c:v>
                </c:pt>
                <c:pt idx="140">
                  <c:v>0.78400000000000003</c:v>
                </c:pt>
                <c:pt idx="141">
                  <c:v>0.78500000000000003</c:v>
                </c:pt>
                <c:pt idx="142">
                  <c:v>0.78600000000000003</c:v>
                </c:pt>
                <c:pt idx="143">
                  <c:v>0.78700000000000003</c:v>
                </c:pt>
                <c:pt idx="144">
                  <c:v>0.78800000000000003</c:v>
                </c:pt>
                <c:pt idx="145">
                  <c:v>0.78900000000000003</c:v>
                </c:pt>
                <c:pt idx="146">
                  <c:v>0.79</c:v>
                </c:pt>
              </c:numCache>
            </c:numRef>
          </c:val>
        </c:ser>
        <c:ser>
          <c:idx val="2"/>
          <c:order val="2"/>
          <c:marker>
            <c:symbol val="none"/>
          </c:marker>
          <c:val>
            <c:numRef>
              <c:f>Sheet2!$P$2:$P$148</c:f>
              <c:numCache>
                <c:formatCode>0.00%</c:formatCode>
                <c:ptCount val="147"/>
                <c:pt idx="0">
                  <c:v>0.57499999999999996</c:v>
                </c:pt>
                <c:pt idx="1">
                  <c:v>0.5754999999999999</c:v>
                </c:pt>
                <c:pt idx="2">
                  <c:v>0.57599999999999985</c:v>
                </c:pt>
                <c:pt idx="3">
                  <c:v>0.57649999999999979</c:v>
                </c:pt>
                <c:pt idx="4">
                  <c:v>0.57699999999999974</c:v>
                </c:pt>
                <c:pt idx="5">
                  <c:v>0.57749999999999968</c:v>
                </c:pt>
                <c:pt idx="6">
                  <c:v>0.57799999999999963</c:v>
                </c:pt>
                <c:pt idx="7">
                  <c:v>0.57849999999999957</c:v>
                </c:pt>
                <c:pt idx="8">
                  <c:v>0.57899999999999952</c:v>
                </c:pt>
                <c:pt idx="9">
                  <c:v>0.57949999999999946</c:v>
                </c:pt>
                <c:pt idx="10">
                  <c:v>0.57999999999999996</c:v>
                </c:pt>
                <c:pt idx="11">
                  <c:v>0.58045454545454545</c:v>
                </c:pt>
                <c:pt idx="12">
                  <c:v>0.58090909090909093</c:v>
                </c:pt>
                <c:pt idx="13">
                  <c:v>0.58136363636363642</c:v>
                </c:pt>
                <c:pt idx="14">
                  <c:v>0.5818181818181819</c:v>
                </c:pt>
                <c:pt idx="15">
                  <c:v>0.58227272727272739</c:v>
                </c:pt>
                <c:pt idx="16">
                  <c:v>0.58272727272727287</c:v>
                </c:pt>
                <c:pt idx="17">
                  <c:v>0.58318181818181836</c:v>
                </c:pt>
                <c:pt idx="18">
                  <c:v>0.58363636363636384</c:v>
                </c:pt>
                <c:pt idx="19">
                  <c:v>0.58409090909090933</c:v>
                </c:pt>
                <c:pt idx="20">
                  <c:v>0.58454545454545481</c:v>
                </c:pt>
                <c:pt idx="21">
                  <c:v>0.5850000000000003</c:v>
                </c:pt>
                <c:pt idx="22">
                  <c:v>0.58545454545454578</c:v>
                </c:pt>
                <c:pt idx="23">
                  <c:v>0.58590909090909127</c:v>
                </c:pt>
                <c:pt idx="24">
                  <c:v>0.58636363636363675</c:v>
                </c:pt>
                <c:pt idx="25">
                  <c:v>0.58681818181818224</c:v>
                </c:pt>
                <c:pt idx="26">
                  <c:v>0.58727272727272772</c:v>
                </c:pt>
                <c:pt idx="27">
                  <c:v>0.58772727272727321</c:v>
                </c:pt>
                <c:pt idx="28">
                  <c:v>0.58818181818181869</c:v>
                </c:pt>
                <c:pt idx="29">
                  <c:v>0.58863636363636418</c:v>
                </c:pt>
                <c:pt idx="30">
                  <c:v>0.58909090909090966</c:v>
                </c:pt>
                <c:pt idx="31">
                  <c:v>0.58954545454545515</c:v>
                </c:pt>
                <c:pt idx="32">
                  <c:v>0.59</c:v>
                </c:pt>
                <c:pt idx="33">
                  <c:v>0.59050000000000002</c:v>
                </c:pt>
                <c:pt idx="34">
                  <c:v>0.59099999999999997</c:v>
                </c:pt>
                <c:pt idx="35">
                  <c:v>0.59149999999999991</c:v>
                </c:pt>
                <c:pt idx="36">
                  <c:v>0.59199999999999986</c:v>
                </c:pt>
                <c:pt idx="37">
                  <c:v>0.5924999999999998</c:v>
                </c:pt>
                <c:pt idx="38">
                  <c:v>0.59299999999999975</c:v>
                </c:pt>
                <c:pt idx="39">
                  <c:v>0.59349999999999969</c:v>
                </c:pt>
                <c:pt idx="40">
                  <c:v>0.59399999999999964</c:v>
                </c:pt>
                <c:pt idx="41">
                  <c:v>0.59449999999999958</c:v>
                </c:pt>
                <c:pt idx="42">
                  <c:v>0.59499999999999953</c:v>
                </c:pt>
                <c:pt idx="43">
                  <c:v>0.59549999999999947</c:v>
                </c:pt>
                <c:pt idx="44">
                  <c:v>0.59599999999999942</c:v>
                </c:pt>
                <c:pt idx="45">
                  <c:v>0.59649999999999936</c:v>
                </c:pt>
                <c:pt idx="46">
                  <c:v>0.59699999999999931</c:v>
                </c:pt>
                <c:pt idx="47">
                  <c:v>0.59749999999999925</c:v>
                </c:pt>
                <c:pt idx="48">
                  <c:v>0.5979999999999992</c:v>
                </c:pt>
                <c:pt idx="49">
                  <c:v>0.59849999999999914</c:v>
                </c:pt>
                <c:pt idx="50">
                  <c:v>0.59899999999999909</c:v>
                </c:pt>
                <c:pt idx="51">
                  <c:v>0.59949999999999903</c:v>
                </c:pt>
                <c:pt idx="52">
                  <c:v>0.6</c:v>
                </c:pt>
                <c:pt idx="53">
                  <c:v>0.6003384216589861</c:v>
                </c:pt>
                <c:pt idx="54">
                  <c:v>0.60067684331797222</c:v>
                </c:pt>
                <c:pt idx="55">
                  <c:v>0.60101526497695834</c:v>
                </c:pt>
                <c:pt idx="56">
                  <c:v>0.60135368663594446</c:v>
                </c:pt>
                <c:pt idx="57">
                  <c:v>0.60169210829493058</c:v>
                </c:pt>
                <c:pt idx="58">
                  <c:v>0.6020305299539167</c:v>
                </c:pt>
                <c:pt idx="59">
                  <c:v>0.60236895161290283</c:v>
                </c:pt>
                <c:pt idx="60">
                  <c:v>0.60270737327188895</c:v>
                </c:pt>
                <c:pt idx="61">
                  <c:v>0.60304579493087507</c:v>
                </c:pt>
                <c:pt idx="62">
                  <c:v>0.60338421658986119</c:v>
                </c:pt>
                <c:pt idx="63">
                  <c:v>0.60372263824884731</c:v>
                </c:pt>
                <c:pt idx="64">
                  <c:v>0.60406105990783343</c:v>
                </c:pt>
                <c:pt idx="65">
                  <c:v>0.60439948156681955</c:v>
                </c:pt>
                <c:pt idx="66">
                  <c:v>0.60473790322580567</c:v>
                </c:pt>
                <c:pt idx="67">
                  <c:v>0.60507632488479179</c:v>
                </c:pt>
                <c:pt idx="68">
                  <c:v>0.60541474654377792</c:v>
                </c:pt>
                <c:pt idx="69">
                  <c:v>0.60575316820276404</c:v>
                </c:pt>
                <c:pt idx="70">
                  <c:v>0.60609158986175016</c:v>
                </c:pt>
                <c:pt idx="71">
                  <c:v>0.60643001152073628</c:v>
                </c:pt>
                <c:pt idx="72">
                  <c:v>0.6067684331797224</c:v>
                </c:pt>
                <c:pt idx="73">
                  <c:v>0.60710685483870952</c:v>
                </c:pt>
                <c:pt idx="74">
                  <c:v>0.607617873484946</c:v>
                </c:pt>
                <c:pt idx="75">
                  <c:v>0.60812889213118249</c:v>
                </c:pt>
                <c:pt idx="76">
                  <c:v>0.60863991077741897</c:v>
                </c:pt>
                <c:pt idx="77">
                  <c:v>0.60915092942365545</c:v>
                </c:pt>
                <c:pt idx="78">
                  <c:v>0.60966194806989193</c:v>
                </c:pt>
                <c:pt idx="79">
                  <c:v>0.61017296671612842</c:v>
                </c:pt>
                <c:pt idx="80">
                  <c:v>0.6106839853623649</c:v>
                </c:pt>
                <c:pt idx="81">
                  <c:v>0.61119500400860138</c:v>
                </c:pt>
                <c:pt idx="82">
                  <c:v>0.61170602265483787</c:v>
                </c:pt>
                <c:pt idx="83">
                  <c:v>0.61221704130107435</c:v>
                </c:pt>
                <c:pt idx="84">
                  <c:v>0.61272805994731083</c:v>
                </c:pt>
                <c:pt idx="85">
                  <c:v>0.61323907859354732</c:v>
                </c:pt>
                <c:pt idx="86">
                  <c:v>0.6137500972397838</c:v>
                </c:pt>
                <c:pt idx="87">
                  <c:v>0.61426111588602028</c:v>
                </c:pt>
                <c:pt idx="88">
                  <c:v>0.61477213453225676</c:v>
                </c:pt>
                <c:pt idx="89">
                  <c:v>0.61528315317849325</c:v>
                </c:pt>
                <c:pt idx="90">
                  <c:v>0.61579417182472973</c:v>
                </c:pt>
                <c:pt idx="91">
                  <c:v>0.61630519047096621</c:v>
                </c:pt>
                <c:pt idx="92">
                  <c:v>0.6168162091172027</c:v>
                </c:pt>
                <c:pt idx="93">
                  <c:v>0.61732722776343918</c:v>
                </c:pt>
                <c:pt idx="94">
                  <c:v>0.617838246409675</c:v>
                </c:pt>
                <c:pt idx="95">
                  <c:v>0.61779525771735555</c:v>
                </c:pt>
                <c:pt idx="96">
                  <c:v>0.6177522690250361</c:v>
                </c:pt>
                <c:pt idx="97">
                  <c:v>0.61770928033271666</c:v>
                </c:pt>
                <c:pt idx="98">
                  <c:v>0.61766629164039721</c:v>
                </c:pt>
                <c:pt idx="99">
                  <c:v>0.61762330294807777</c:v>
                </c:pt>
                <c:pt idx="100">
                  <c:v>0.61758031425575832</c:v>
                </c:pt>
                <c:pt idx="101">
                  <c:v>0.61753732556343888</c:v>
                </c:pt>
                <c:pt idx="102">
                  <c:v>0.61749433687111943</c:v>
                </c:pt>
                <c:pt idx="103">
                  <c:v>0.61745134817879999</c:v>
                </c:pt>
                <c:pt idx="104">
                  <c:v>0.61740835948648054</c:v>
                </c:pt>
                <c:pt idx="105">
                  <c:v>0.61736537079416109</c:v>
                </c:pt>
                <c:pt idx="106">
                  <c:v>0.61732238210184165</c:v>
                </c:pt>
                <c:pt idx="107">
                  <c:v>0.6172793934095222</c:v>
                </c:pt>
                <c:pt idx="108">
                  <c:v>0.61723640471720276</c:v>
                </c:pt>
                <c:pt idx="109">
                  <c:v>0.61719341602488331</c:v>
                </c:pt>
                <c:pt idx="110">
                  <c:v>0.61715042733256387</c:v>
                </c:pt>
                <c:pt idx="111">
                  <c:v>0.61710743864024442</c:v>
                </c:pt>
                <c:pt idx="112">
                  <c:v>0.61706444994792498</c:v>
                </c:pt>
                <c:pt idx="113">
                  <c:v>0.61702146125560553</c:v>
                </c:pt>
                <c:pt idx="114">
                  <c:v>0.61697847256328608</c:v>
                </c:pt>
                <c:pt idx="115">
                  <c:v>0.61693548387096753</c:v>
                </c:pt>
                <c:pt idx="116">
                  <c:v>0.61769372271164369</c:v>
                </c:pt>
                <c:pt idx="117">
                  <c:v>0.61845196155231985</c:v>
                </c:pt>
                <c:pt idx="118">
                  <c:v>0.61921020039299601</c:v>
                </c:pt>
                <c:pt idx="119">
                  <c:v>0.61996843923367217</c:v>
                </c:pt>
                <c:pt idx="120">
                  <c:v>0.62072667807434834</c:v>
                </c:pt>
                <c:pt idx="121">
                  <c:v>0.6214849169150245</c:v>
                </c:pt>
                <c:pt idx="122">
                  <c:v>0.62224315575570066</c:v>
                </c:pt>
                <c:pt idx="123">
                  <c:v>0.62300139459637682</c:v>
                </c:pt>
                <c:pt idx="124">
                  <c:v>0.62375963343705298</c:v>
                </c:pt>
                <c:pt idx="125">
                  <c:v>0.62451787227772915</c:v>
                </c:pt>
                <c:pt idx="126">
                  <c:v>0.62527611111840531</c:v>
                </c:pt>
                <c:pt idx="127">
                  <c:v>0.62603434995908147</c:v>
                </c:pt>
                <c:pt idx="128">
                  <c:v>0.62679258879975763</c:v>
                </c:pt>
                <c:pt idx="129">
                  <c:v>0.62755082764043379</c:v>
                </c:pt>
                <c:pt idx="130">
                  <c:v>0.62830906648110996</c:v>
                </c:pt>
                <c:pt idx="131">
                  <c:v>0.62906730532178612</c:v>
                </c:pt>
                <c:pt idx="132">
                  <c:v>0.62982554416246228</c:v>
                </c:pt>
                <c:pt idx="133">
                  <c:v>0.63058378300313844</c:v>
                </c:pt>
                <c:pt idx="134">
                  <c:v>0.6313420218438146</c:v>
                </c:pt>
                <c:pt idx="135">
                  <c:v>0.63210026068449077</c:v>
                </c:pt>
                <c:pt idx="136">
                  <c:v>0.63285849952516604</c:v>
                </c:pt>
                <c:pt idx="137">
                  <c:v>0.63365849952516606</c:v>
                </c:pt>
                <c:pt idx="138">
                  <c:v>0.63445849952516609</c:v>
                </c:pt>
                <c:pt idx="139">
                  <c:v>0.63525849952516611</c:v>
                </c:pt>
                <c:pt idx="140">
                  <c:v>0.63605849952516613</c:v>
                </c:pt>
                <c:pt idx="141">
                  <c:v>0.63685849952516616</c:v>
                </c:pt>
                <c:pt idx="142">
                  <c:v>0.63765849952516618</c:v>
                </c:pt>
                <c:pt idx="143">
                  <c:v>0.6384584995251662</c:v>
                </c:pt>
                <c:pt idx="144">
                  <c:v>0.63925849952516622</c:v>
                </c:pt>
                <c:pt idx="145">
                  <c:v>0.64005849952516625</c:v>
                </c:pt>
                <c:pt idx="146">
                  <c:v>0.64085849952516627</c:v>
                </c:pt>
              </c:numCache>
            </c:numRef>
          </c:val>
        </c:ser>
        <c:ser>
          <c:idx val="3"/>
          <c:order val="3"/>
          <c:marker>
            <c:symbol val="none"/>
          </c:marker>
          <c:val>
            <c:numRef>
              <c:f>Sheet2!$Q$2:$Q$148</c:f>
              <c:numCache>
                <c:formatCode>0.00%</c:formatCode>
                <c:ptCount val="147"/>
                <c:pt idx="0">
                  <c:v>0.1419</c:v>
                </c:pt>
                <c:pt idx="1">
                  <c:v>0.14199999999999999</c:v>
                </c:pt>
                <c:pt idx="2">
                  <c:v>0.14209999999999998</c:v>
                </c:pt>
                <c:pt idx="3">
                  <c:v>0.14219999999999997</c:v>
                </c:pt>
                <c:pt idx="4">
                  <c:v>0.14229999999999995</c:v>
                </c:pt>
                <c:pt idx="5">
                  <c:v>0.14239999999999994</c:v>
                </c:pt>
                <c:pt idx="6">
                  <c:v>0.14249999999999993</c:v>
                </c:pt>
                <c:pt idx="7">
                  <c:v>0.14259999999999992</c:v>
                </c:pt>
                <c:pt idx="8">
                  <c:v>0.14269999999999991</c:v>
                </c:pt>
                <c:pt idx="9">
                  <c:v>0.1427999999999999</c:v>
                </c:pt>
                <c:pt idx="10">
                  <c:v>0.14285714285714288</c:v>
                </c:pt>
                <c:pt idx="11">
                  <c:v>0.14357077922077924</c:v>
                </c:pt>
                <c:pt idx="12">
                  <c:v>0.1442844155844156</c:v>
                </c:pt>
                <c:pt idx="13">
                  <c:v>0.14499805194805196</c:v>
                </c:pt>
                <c:pt idx="14">
                  <c:v>0.14571168831168832</c:v>
                </c:pt>
                <c:pt idx="15">
                  <c:v>0.14642532467532468</c:v>
                </c:pt>
                <c:pt idx="16">
                  <c:v>0.14713896103896104</c:v>
                </c:pt>
                <c:pt idx="17">
                  <c:v>0.1478525974025974</c:v>
                </c:pt>
                <c:pt idx="18">
                  <c:v>0.14856623376623376</c:v>
                </c:pt>
                <c:pt idx="19">
                  <c:v>0.14927987012987012</c:v>
                </c:pt>
                <c:pt idx="20">
                  <c:v>0.14999350649350648</c:v>
                </c:pt>
                <c:pt idx="21">
                  <c:v>0.15070714285714285</c:v>
                </c:pt>
                <c:pt idx="22">
                  <c:v>0.15142077922077921</c:v>
                </c:pt>
                <c:pt idx="23">
                  <c:v>0.15213441558441557</c:v>
                </c:pt>
                <c:pt idx="24">
                  <c:v>0.15284805194805193</c:v>
                </c:pt>
                <c:pt idx="25">
                  <c:v>0.15356168831168829</c:v>
                </c:pt>
                <c:pt idx="26">
                  <c:v>0.15427532467532465</c:v>
                </c:pt>
                <c:pt idx="27">
                  <c:v>0.15498896103896101</c:v>
                </c:pt>
                <c:pt idx="28">
                  <c:v>0.15570259740259737</c:v>
                </c:pt>
                <c:pt idx="29">
                  <c:v>0.15641623376623373</c:v>
                </c:pt>
                <c:pt idx="30">
                  <c:v>0.15712987012987009</c:v>
                </c:pt>
                <c:pt idx="31">
                  <c:v>0.15784350649350645</c:v>
                </c:pt>
                <c:pt idx="32">
                  <c:v>0.1586206896551724</c:v>
                </c:pt>
                <c:pt idx="33">
                  <c:v>0.15873161321437182</c:v>
                </c:pt>
                <c:pt idx="34">
                  <c:v>0.15884253677357124</c:v>
                </c:pt>
                <c:pt idx="35">
                  <c:v>0.15895346033277066</c:v>
                </c:pt>
                <c:pt idx="36">
                  <c:v>0.15906438389197008</c:v>
                </c:pt>
                <c:pt idx="37">
                  <c:v>0.15917530745116951</c:v>
                </c:pt>
                <c:pt idx="38">
                  <c:v>0.15928623101036893</c:v>
                </c:pt>
                <c:pt idx="39">
                  <c:v>0.15939715456956835</c:v>
                </c:pt>
                <c:pt idx="40">
                  <c:v>0.15950807812876777</c:v>
                </c:pt>
                <c:pt idx="41">
                  <c:v>0.15961900168796719</c:v>
                </c:pt>
                <c:pt idx="42">
                  <c:v>0.15972992524716662</c:v>
                </c:pt>
                <c:pt idx="43">
                  <c:v>0.15984084880636604</c:v>
                </c:pt>
                <c:pt idx="44">
                  <c:v>0.15995177236556546</c:v>
                </c:pt>
                <c:pt idx="45">
                  <c:v>0.16006269592476488</c:v>
                </c:pt>
                <c:pt idx="46">
                  <c:v>0.1601736194839643</c:v>
                </c:pt>
                <c:pt idx="47">
                  <c:v>0.16028454304316372</c:v>
                </c:pt>
                <c:pt idx="48">
                  <c:v>0.16039546660236315</c:v>
                </c:pt>
                <c:pt idx="49">
                  <c:v>0.16050639016156257</c:v>
                </c:pt>
                <c:pt idx="50">
                  <c:v>0.16061731372076199</c:v>
                </c:pt>
                <c:pt idx="51">
                  <c:v>0.16072823727996141</c:v>
                </c:pt>
                <c:pt idx="52">
                  <c:v>0.16083916083916086</c:v>
                </c:pt>
                <c:pt idx="53">
                  <c:v>0.16099265318015321</c:v>
                </c:pt>
                <c:pt idx="54">
                  <c:v>0.16114614552114556</c:v>
                </c:pt>
                <c:pt idx="55">
                  <c:v>0.16129963786213791</c:v>
                </c:pt>
                <c:pt idx="56">
                  <c:v>0.16145313020313026</c:v>
                </c:pt>
                <c:pt idx="57">
                  <c:v>0.16160662254412261</c:v>
                </c:pt>
                <c:pt idx="58">
                  <c:v>0.16176011488511496</c:v>
                </c:pt>
                <c:pt idx="59">
                  <c:v>0.16191360722610731</c:v>
                </c:pt>
                <c:pt idx="60">
                  <c:v>0.16206709956709967</c:v>
                </c:pt>
                <c:pt idx="61">
                  <c:v>0.16222059190809202</c:v>
                </c:pt>
                <c:pt idx="62">
                  <c:v>0.16237408424908437</c:v>
                </c:pt>
                <c:pt idx="63">
                  <c:v>0.16252757659007672</c:v>
                </c:pt>
                <c:pt idx="64">
                  <c:v>0.16268106893106907</c:v>
                </c:pt>
                <c:pt idx="65">
                  <c:v>0.16283456127206142</c:v>
                </c:pt>
                <c:pt idx="66">
                  <c:v>0.16298805361305377</c:v>
                </c:pt>
                <c:pt idx="67">
                  <c:v>0.16314154595404612</c:v>
                </c:pt>
                <c:pt idx="68">
                  <c:v>0.16329503829503847</c:v>
                </c:pt>
                <c:pt idx="69">
                  <c:v>0.16344853063603082</c:v>
                </c:pt>
                <c:pt idx="70">
                  <c:v>0.16360202297702317</c:v>
                </c:pt>
                <c:pt idx="71">
                  <c:v>0.16375551531801552</c:v>
                </c:pt>
                <c:pt idx="72">
                  <c:v>0.16390900765900787</c:v>
                </c:pt>
                <c:pt idx="73">
                  <c:v>0.1640625</c:v>
                </c:pt>
                <c:pt idx="74">
                  <c:v>0.16486678004535146</c:v>
                </c:pt>
                <c:pt idx="75">
                  <c:v>0.16567106009070293</c:v>
                </c:pt>
                <c:pt idx="76">
                  <c:v>0.16647534013605439</c:v>
                </c:pt>
                <c:pt idx="77">
                  <c:v>0.16727962018140585</c:v>
                </c:pt>
                <c:pt idx="78">
                  <c:v>0.16808390022675732</c:v>
                </c:pt>
                <c:pt idx="79">
                  <c:v>0.16888818027210878</c:v>
                </c:pt>
                <c:pt idx="80">
                  <c:v>0.16969246031746024</c:v>
                </c:pt>
                <c:pt idx="81">
                  <c:v>0.17049674036281171</c:v>
                </c:pt>
                <c:pt idx="82">
                  <c:v>0.17130102040816317</c:v>
                </c:pt>
                <c:pt idx="83">
                  <c:v>0.17210530045351463</c:v>
                </c:pt>
                <c:pt idx="84">
                  <c:v>0.17290958049886609</c:v>
                </c:pt>
                <c:pt idx="85">
                  <c:v>0.17371386054421756</c:v>
                </c:pt>
                <c:pt idx="86">
                  <c:v>0.17451814058956902</c:v>
                </c:pt>
                <c:pt idx="87">
                  <c:v>0.17532242063492048</c:v>
                </c:pt>
                <c:pt idx="88">
                  <c:v>0.17612670068027195</c:v>
                </c:pt>
                <c:pt idx="89">
                  <c:v>0.17693098072562341</c:v>
                </c:pt>
                <c:pt idx="90">
                  <c:v>0.17773526077097487</c:v>
                </c:pt>
                <c:pt idx="91">
                  <c:v>0.17853954081632634</c:v>
                </c:pt>
                <c:pt idx="92">
                  <c:v>0.1793438208616778</c:v>
                </c:pt>
                <c:pt idx="93">
                  <c:v>0.18014810090702926</c:v>
                </c:pt>
                <c:pt idx="94">
                  <c:v>0.18095238095238092</c:v>
                </c:pt>
                <c:pt idx="95">
                  <c:v>0.1815521907687806</c:v>
                </c:pt>
                <c:pt idx="96">
                  <c:v>0.18215200058518027</c:v>
                </c:pt>
                <c:pt idx="97">
                  <c:v>0.18275181040157995</c:v>
                </c:pt>
                <c:pt idx="98">
                  <c:v>0.18335162021797963</c:v>
                </c:pt>
                <c:pt idx="99">
                  <c:v>0.1839514300343793</c:v>
                </c:pt>
                <c:pt idx="100">
                  <c:v>0.18455123985077898</c:v>
                </c:pt>
                <c:pt idx="101">
                  <c:v>0.18515104966717866</c:v>
                </c:pt>
                <c:pt idx="102">
                  <c:v>0.18575085948357833</c:v>
                </c:pt>
                <c:pt idx="103">
                  <c:v>0.18635066929997801</c:v>
                </c:pt>
                <c:pt idx="104">
                  <c:v>0.18695047911637769</c:v>
                </c:pt>
                <c:pt idx="105">
                  <c:v>0.18755028893277736</c:v>
                </c:pt>
                <c:pt idx="106">
                  <c:v>0.18815009874917704</c:v>
                </c:pt>
                <c:pt idx="107">
                  <c:v>0.18874990856557672</c:v>
                </c:pt>
                <c:pt idx="108">
                  <c:v>0.1893497183819764</c:v>
                </c:pt>
                <c:pt idx="109">
                  <c:v>0.18994952819837607</c:v>
                </c:pt>
                <c:pt idx="110">
                  <c:v>0.19054933801477575</c:v>
                </c:pt>
                <c:pt idx="111">
                  <c:v>0.19114914783117543</c:v>
                </c:pt>
                <c:pt idx="112">
                  <c:v>0.1917489576475751</c:v>
                </c:pt>
                <c:pt idx="113">
                  <c:v>0.19234876746397478</c:v>
                </c:pt>
                <c:pt idx="114">
                  <c:v>0.19294857728037446</c:v>
                </c:pt>
                <c:pt idx="115">
                  <c:v>0.19354838709677416</c:v>
                </c:pt>
                <c:pt idx="116">
                  <c:v>0.19373802886347685</c:v>
                </c:pt>
                <c:pt idx="117">
                  <c:v>0.19392767063017954</c:v>
                </c:pt>
                <c:pt idx="118">
                  <c:v>0.19411731239688224</c:v>
                </c:pt>
                <c:pt idx="119">
                  <c:v>0.19430695416358493</c:v>
                </c:pt>
                <c:pt idx="120">
                  <c:v>0.19449659593028762</c:v>
                </c:pt>
                <c:pt idx="121">
                  <c:v>0.19468623769699031</c:v>
                </c:pt>
                <c:pt idx="122">
                  <c:v>0.194875879463693</c:v>
                </c:pt>
                <c:pt idx="123">
                  <c:v>0.19506552123039569</c:v>
                </c:pt>
                <c:pt idx="124">
                  <c:v>0.19525516299709839</c:v>
                </c:pt>
                <c:pt idx="125">
                  <c:v>0.19544480476380108</c:v>
                </c:pt>
                <c:pt idx="126">
                  <c:v>0.19563444653050377</c:v>
                </c:pt>
                <c:pt idx="127">
                  <c:v>0.19582408829720646</c:v>
                </c:pt>
                <c:pt idx="128">
                  <c:v>0.19601373006390915</c:v>
                </c:pt>
                <c:pt idx="129">
                  <c:v>0.19620337183061184</c:v>
                </c:pt>
                <c:pt idx="130">
                  <c:v>0.19639301359731454</c:v>
                </c:pt>
                <c:pt idx="131">
                  <c:v>0.19658265536401723</c:v>
                </c:pt>
                <c:pt idx="132">
                  <c:v>0.19677229713071992</c:v>
                </c:pt>
                <c:pt idx="133">
                  <c:v>0.19696193889742261</c:v>
                </c:pt>
                <c:pt idx="134">
                  <c:v>0.1971515806641253</c:v>
                </c:pt>
                <c:pt idx="135">
                  <c:v>0.19734122243082799</c:v>
                </c:pt>
                <c:pt idx="136">
                  <c:v>0.19753086419753085</c:v>
                </c:pt>
                <c:pt idx="137">
                  <c:v>0.19773086419753086</c:v>
                </c:pt>
                <c:pt idx="138">
                  <c:v>0.19793086419753086</c:v>
                </c:pt>
                <c:pt idx="139">
                  <c:v>0.19813086419753087</c:v>
                </c:pt>
                <c:pt idx="140">
                  <c:v>0.19833086419753088</c:v>
                </c:pt>
                <c:pt idx="141">
                  <c:v>0.19853086419753088</c:v>
                </c:pt>
                <c:pt idx="142">
                  <c:v>0.19873086419753089</c:v>
                </c:pt>
                <c:pt idx="143">
                  <c:v>0.19893086419753089</c:v>
                </c:pt>
                <c:pt idx="144">
                  <c:v>0.1991308641975309</c:v>
                </c:pt>
                <c:pt idx="145">
                  <c:v>0.1993308641975309</c:v>
                </c:pt>
                <c:pt idx="146">
                  <c:v>0.19953086419753091</c:v>
                </c:pt>
              </c:numCache>
            </c:numRef>
          </c:val>
        </c:ser>
        <c:ser>
          <c:idx val="4"/>
          <c:order val="4"/>
          <c:marker>
            <c:symbol val="none"/>
          </c:marker>
          <c:val>
            <c:numRef>
              <c:f>Sheet2!$R$2:$R$148</c:f>
              <c:numCache>
                <c:formatCode>0.00%</c:formatCode>
                <c:ptCount val="147"/>
                <c:pt idx="0">
                  <c:v>1.018</c:v>
                </c:pt>
                <c:pt idx="1">
                  <c:v>1.0180199999999999</c:v>
                </c:pt>
                <c:pt idx="2">
                  <c:v>1.0180799999999999</c:v>
                </c:pt>
                <c:pt idx="3">
                  <c:v>1.0181399999999998</c:v>
                </c:pt>
                <c:pt idx="4">
                  <c:v>1.0181999999999998</c:v>
                </c:pt>
                <c:pt idx="5">
                  <c:v>1.0182599999999997</c:v>
                </c:pt>
                <c:pt idx="6">
                  <c:v>1.0183199999999997</c:v>
                </c:pt>
                <c:pt idx="7">
                  <c:v>1.0183799999999996</c:v>
                </c:pt>
                <c:pt idx="8">
                  <c:v>1.0184399999999996</c:v>
                </c:pt>
                <c:pt idx="9">
                  <c:v>1.0184999999999995</c:v>
                </c:pt>
                <c:pt idx="10">
                  <c:v>1.0186335403726707</c:v>
                </c:pt>
                <c:pt idx="11">
                  <c:v>1.0190426312817615</c:v>
                </c:pt>
                <c:pt idx="12">
                  <c:v>1.0194517221908523</c:v>
                </c:pt>
                <c:pt idx="13">
                  <c:v>1.0198608130999431</c:v>
                </c:pt>
                <c:pt idx="14">
                  <c:v>1.0202699040090339</c:v>
                </c:pt>
                <c:pt idx="15">
                  <c:v>1.0206789949181247</c:v>
                </c:pt>
                <c:pt idx="16">
                  <c:v>1.0210880858272156</c:v>
                </c:pt>
                <c:pt idx="17">
                  <c:v>1.0214971767363064</c:v>
                </c:pt>
                <c:pt idx="18">
                  <c:v>1.0219062676453972</c:v>
                </c:pt>
                <c:pt idx="19">
                  <c:v>1.022315358554488</c:v>
                </c:pt>
                <c:pt idx="20">
                  <c:v>1.0227244494635788</c:v>
                </c:pt>
                <c:pt idx="21">
                  <c:v>1.0231335403726696</c:v>
                </c:pt>
                <c:pt idx="22">
                  <c:v>1.0235426312817604</c:v>
                </c:pt>
                <c:pt idx="23">
                  <c:v>1.0239517221908512</c:v>
                </c:pt>
                <c:pt idx="24">
                  <c:v>1.024360813099942</c:v>
                </c:pt>
                <c:pt idx="25">
                  <c:v>1.0247699040090328</c:v>
                </c:pt>
                <c:pt idx="26">
                  <c:v>1.0251789949181236</c:v>
                </c:pt>
                <c:pt idx="27">
                  <c:v>1.0255880858272144</c:v>
                </c:pt>
                <c:pt idx="28">
                  <c:v>1.0259971767363052</c:v>
                </c:pt>
                <c:pt idx="29">
                  <c:v>1.026406267645396</c:v>
                </c:pt>
                <c:pt idx="30">
                  <c:v>1.0268153585544868</c:v>
                </c:pt>
                <c:pt idx="31">
                  <c:v>1.0272244494635776</c:v>
                </c:pt>
                <c:pt idx="32">
                  <c:v>1.0275862068965518</c:v>
                </c:pt>
                <c:pt idx="33">
                  <c:v>1.0276054979503255</c:v>
                </c:pt>
                <c:pt idx="34">
                  <c:v>1.0276247890040993</c:v>
                </c:pt>
                <c:pt idx="35">
                  <c:v>1.027644080057873</c:v>
                </c:pt>
                <c:pt idx="36">
                  <c:v>1.0276633711116467</c:v>
                </c:pt>
                <c:pt idx="37">
                  <c:v>1.0276826621654205</c:v>
                </c:pt>
                <c:pt idx="38">
                  <c:v>1.0277019532191942</c:v>
                </c:pt>
                <c:pt idx="39">
                  <c:v>1.027721244272968</c:v>
                </c:pt>
                <c:pt idx="40">
                  <c:v>1.0277405353267417</c:v>
                </c:pt>
                <c:pt idx="41">
                  <c:v>1.0277598263805154</c:v>
                </c:pt>
                <c:pt idx="42">
                  <c:v>1.0277791174342892</c:v>
                </c:pt>
                <c:pt idx="43">
                  <c:v>1.0277984084880629</c:v>
                </c:pt>
                <c:pt idx="44">
                  <c:v>1.0278176995418367</c:v>
                </c:pt>
                <c:pt idx="45">
                  <c:v>1.0278369905956104</c:v>
                </c:pt>
                <c:pt idx="46">
                  <c:v>1.0278562816493841</c:v>
                </c:pt>
                <c:pt idx="47">
                  <c:v>1.0278755727031579</c:v>
                </c:pt>
                <c:pt idx="48">
                  <c:v>1.0278948637569316</c:v>
                </c:pt>
                <c:pt idx="49">
                  <c:v>1.0279141548107054</c:v>
                </c:pt>
                <c:pt idx="50">
                  <c:v>1.0279334458644791</c:v>
                </c:pt>
                <c:pt idx="51">
                  <c:v>1.0279527369182528</c:v>
                </c:pt>
                <c:pt idx="52">
                  <c:v>1.0279720279720281</c:v>
                </c:pt>
                <c:pt idx="53">
                  <c:v>1.028128121878122</c:v>
                </c:pt>
                <c:pt idx="54">
                  <c:v>1.0282842157842158</c:v>
                </c:pt>
                <c:pt idx="55">
                  <c:v>1.0284403096903096</c:v>
                </c:pt>
                <c:pt idx="56">
                  <c:v>1.0285964035964035</c:v>
                </c:pt>
                <c:pt idx="57">
                  <c:v>1.0287524975024973</c:v>
                </c:pt>
                <c:pt idx="58">
                  <c:v>1.0289085914085911</c:v>
                </c:pt>
                <c:pt idx="59">
                  <c:v>1.029064685314685</c:v>
                </c:pt>
                <c:pt idx="60">
                  <c:v>1.0292207792207788</c:v>
                </c:pt>
                <c:pt idx="61">
                  <c:v>1.0293768731268726</c:v>
                </c:pt>
                <c:pt idx="62">
                  <c:v>1.0295329670329665</c:v>
                </c:pt>
                <c:pt idx="63">
                  <c:v>1.0296890609390603</c:v>
                </c:pt>
                <c:pt idx="64">
                  <c:v>1.0298451548451542</c:v>
                </c:pt>
                <c:pt idx="65">
                  <c:v>1.030001248751248</c:v>
                </c:pt>
                <c:pt idx="66">
                  <c:v>1.0301573426573418</c:v>
                </c:pt>
                <c:pt idx="67">
                  <c:v>1.0303134365634357</c:v>
                </c:pt>
                <c:pt idx="68">
                  <c:v>1.0304695304695295</c:v>
                </c:pt>
                <c:pt idx="69">
                  <c:v>1.0306256243756233</c:v>
                </c:pt>
                <c:pt idx="70">
                  <c:v>1.0307817182817172</c:v>
                </c:pt>
                <c:pt idx="71">
                  <c:v>1.030937812187811</c:v>
                </c:pt>
                <c:pt idx="72">
                  <c:v>1.0310939060939048</c:v>
                </c:pt>
                <c:pt idx="73">
                  <c:v>1.0312499999999998</c:v>
                </c:pt>
                <c:pt idx="74">
                  <c:v>1.0311224489795916</c:v>
                </c:pt>
                <c:pt idx="75">
                  <c:v>1.0309948979591834</c:v>
                </c:pt>
                <c:pt idx="76">
                  <c:v>1.0308673469387752</c:v>
                </c:pt>
                <c:pt idx="77">
                  <c:v>1.0307397959183671</c:v>
                </c:pt>
                <c:pt idx="78">
                  <c:v>1.0306122448979589</c:v>
                </c:pt>
                <c:pt idx="79">
                  <c:v>1.0304846938775507</c:v>
                </c:pt>
                <c:pt idx="80">
                  <c:v>1.0303571428571425</c:v>
                </c:pt>
                <c:pt idx="81">
                  <c:v>1.0302295918367343</c:v>
                </c:pt>
                <c:pt idx="82">
                  <c:v>1.0301020408163262</c:v>
                </c:pt>
                <c:pt idx="83">
                  <c:v>1.029974489795918</c:v>
                </c:pt>
                <c:pt idx="84">
                  <c:v>1.0298469387755098</c:v>
                </c:pt>
                <c:pt idx="85">
                  <c:v>1.0297193877551016</c:v>
                </c:pt>
                <c:pt idx="86">
                  <c:v>1.0295918367346935</c:v>
                </c:pt>
                <c:pt idx="87">
                  <c:v>1.0294642857142853</c:v>
                </c:pt>
                <c:pt idx="88">
                  <c:v>1.0293367346938771</c:v>
                </c:pt>
                <c:pt idx="89">
                  <c:v>1.0292091836734689</c:v>
                </c:pt>
                <c:pt idx="90">
                  <c:v>1.0290816326530607</c:v>
                </c:pt>
                <c:pt idx="91">
                  <c:v>1.0289540816326526</c:v>
                </c:pt>
                <c:pt idx="92">
                  <c:v>1.0288265306122444</c:v>
                </c:pt>
                <c:pt idx="93">
                  <c:v>1.0286989795918362</c:v>
                </c:pt>
                <c:pt idx="94">
                  <c:v>1.0285714285714285</c:v>
                </c:pt>
                <c:pt idx="95">
                  <c:v>1.0292590154341306</c:v>
                </c:pt>
                <c:pt idx="96">
                  <c:v>1.0299466022968327</c:v>
                </c:pt>
                <c:pt idx="97">
                  <c:v>1.0306341891595348</c:v>
                </c:pt>
                <c:pt idx="98">
                  <c:v>1.0313217760222368</c:v>
                </c:pt>
                <c:pt idx="99">
                  <c:v>1.0320093628849389</c:v>
                </c:pt>
                <c:pt idx="100">
                  <c:v>1.032696949747641</c:v>
                </c:pt>
                <c:pt idx="101">
                  <c:v>1.0333845366103431</c:v>
                </c:pt>
                <c:pt idx="102">
                  <c:v>1.0340721234730452</c:v>
                </c:pt>
                <c:pt idx="103">
                  <c:v>1.0347597103357473</c:v>
                </c:pt>
                <c:pt idx="104">
                  <c:v>1.0354472971984494</c:v>
                </c:pt>
                <c:pt idx="105">
                  <c:v>1.0361348840611515</c:v>
                </c:pt>
                <c:pt idx="106">
                  <c:v>1.0368224709238536</c:v>
                </c:pt>
                <c:pt idx="107">
                  <c:v>1.0375100577865557</c:v>
                </c:pt>
                <c:pt idx="108">
                  <c:v>1.0381976446492578</c:v>
                </c:pt>
                <c:pt idx="109">
                  <c:v>1.0388852315119599</c:v>
                </c:pt>
                <c:pt idx="110">
                  <c:v>1.039572818374662</c:v>
                </c:pt>
                <c:pt idx="111">
                  <c:v>1.0402604052373641</c:v>
                </c:pt>
                <c:pt idx="112">
                  <c:v>1.0409479921000662</c:v>
                </c:pt>
                <c:pt idx="113">
                  <c:v>1.0416355789627683</c:v>
                </c:pt>
                <c:pt idx="114">
                  <c:v>1.0423231658254704</c:v>
                </c:pt>
                <c:pt idx="115">
                  <c:v>1.0430107526881718</c:v>
                </c:pt>
                <c:pt idx="116">
                  <c:v>1.0433141795148961</c:v>
                </c:pt>
                <c:pt idx="117">
                  <c:v>1.0436176063416205</c:v>
                </c:pt>
                <c:pt idx="118">
                  <c:v>1.0439210331683448</c:v>
                </c:pt>
                <c:pt idx="119">
                  <c:v>1.0442244599950692</c:v>
                </c:pt>
                <c:pt idx="120">
                  <c:v>1.0445278868217935</c:v>
                </c:pt>
                <c:pt idx="121">
                  <c:v>1.0448313136485179</c:v>
                </c:pt>
                <c:pt idx="122">
                  <c:v>1.0451347404752422</c:v>
                </c:pt>
                <c:pt idx="123">
                  <c:v>1.0454381673019666</c:v>
                </c:pt>
                <c:pt idx="124">
                  <c:v>1.0457415941286909</c:v>
                </c:pt>
                <c:pt idx="125">
                  <c:v>1.0460450209554153</c:v>
                </c:pt>
                <c:pt idx="126">
                  <c:v>1.0463484477821396</c:v>
                </c:pt>
                <c:pt idx="127">
                  <c:v>1.046651874608864</c:v>
                </c:pt>
                <c:pt idx="128">
                  <c:v>1.0469553014355883</c:v>
                </c:pt>
                <c:pt idx="129">
                  <c:v>1.0472587282623127</c:v>
                </c:pt>
                <c:pt idx="130">
                  <c:v>1.0475621550890371</c:v>
                </c:pt>
                <c:pt idx="131">
                  <c:v>1.0478655819157614</c:v>
                </c:pt>
                <c:pt idx="132">
                  <c:v>1.0481690087424858</c:v>
                </c:pt>
                <c:pt idx="133">
                  <c:v>1.0484724355692101</c:v>
                </c:pt>
                <c:pt idx="134">
                  <c:v>1.0487758623959345</c:v>
                </c:pt>
                <c:pt idx="135">
                  <c:v>1.0490792892226588</c:v>
                </c:pt>
                <c:pt idx="136">
                  <c:v>1.0493827160493825</c:v>
                </c:pt>
                <c:pt idx="137">
                  <c:v>1.0496827160493825</c:v>
                </c:pt>
                <c:pt idx="138">
                  <c:v>1.0499827160493824</c:v>
                </c:pt>
                <c:pt idx="139">
                  <c:v>1.0502827160493824</c:v>
                </c:pt>
                <c:pt idx="140">
                  <c:v>1.0505827160493824</c:v>
                </c:pt>
                <c:pt idx="141">
                  <c:v>1.0508827160493823</c:v>
                </c:pt>
                <c:pt idx="142">
                  <c:v>1.0511827160493823</c:v>
                </c:pt>
                <c:pt idx="143">
                  <c:v>1.0514827160493823</c:v>
                </c:pt>
                <c:pt idx="144">
                  <c:v>1.0517827160493822</c:v>
                </c:pt>
                <c:pt idx="145">
                  <c:v>1.0520827160493822</c:v>
                </c:pt>
                <c:pt idx="146">
                  <c:v>1.0523827160493822</c:v>
                </c:pt>
              </c:numCache>
            </c:numRef>
          </c:val>
        </c:ser>
        <c:ser>
          <c:idx val="5"/>
          <c:order val="5"/>
          <c:marker>
            <c:symbol val="none"/>
          </c:marker>
          <c:val>
            <c:numRef>
              <c:f>Sheet2!$S$2:$S$148</c:f>
              <c:numCache>
                <c:formatCode>0.00%</c:formatCode>
                <c:ptCount val="147"/>
                <c:pt idx="0">
                  <c:v>0.66800000000000004</c:v>
                </c:pt>
                <c:pt idx="1">
                  <c:v>0.66820000000000002</c:v>
                </c:pt>
                <c:pt idx="2">
                  <c:v>0.66839999999999999</c:v>
                </c:pt>
                <c:pt idx="3">
                  <c:v>0.66859999999999997</c:v>
                </c:pt>
                <c:pt idx="4">
                  <c:v>0.66879999999999995</c:v>
                </c:pt>
                <c:pt idx="5">
                  <c:v>0.66899999999999993</c:v>
                </c:pt>
                <c:pt idx="6">
                  <c:v>0.66919999999999991</c:v>
                </c:pt>
                <c:pt idx="7">
                  <c:v>0.66939999999999988</c:v>
                </c:pt>
                <c:pt idx="8">
                  <c:v>0.66959999999999986</c:v>
                </c:pt>
                <c:pt idx="9">
                  <c:v>0.66979999999999984</c:v>
                </c:pt>
                <c:pt idx="10">
                  <c:v>0.67</c:v>
                </c:pt>
                <c:pt idx="11">
                  <c:v>0.67045454545454553</c:v>
                </c:pt>
                <c:pt idx="12">
                  <c:v>0.67090909090909101</c:v>
                </c:pt>
                <c:pt idx="13">
                  <c:v>0.6713636363636365</c:v>
                </c:pt>
                <c:pt idx="14">
                  <c:v>0.67181818181818198</c:v>
                </c:pt>
                <c:pt idx="15">
                  <c:v>0.67227272727272747</c:v>
                </c:pt>
                <c:pt idx="16">
                  <c:v>0.67272727272727295</c:v>
                </c:pt>
                <c:pt idx="17">
                  <c:v>0.67318181818181844</c:v>
                </c:pt>
                <c:pt idx="18">
                  <c:v>0.67363636363636392</c:v>
                </c:pt>
                <c:pt idx="19">
                  <c:v>0.67409090909090941</c:v>
                </c:pt>
                <c:pt idx="20">
                  <c:v>0.67454545454545489</c:v>
                </c:pt>
                <c:pt idx="21">
                  <c:v>0.67500000000000038</c:v>
                </c:pt>
                <c:pt idx="22">
                  <c:v>0.67545454545454586</c:v>
                </c:pt>
                <c:pt idx="23">
                  <c:v>0.67590909090909135</c:v>
                </c:pt>
                <c:pt idx="24">
                  <c:v>0.67636363636363683</c:v>
                </c:pt>
                <c:pt idx="25">
                  <c:v>0.67681818181818232</c:v>
                </c:pt>
                <c:pt idx="26">
                  <c:v>0.6772727272727278</c:v>
                </c:pt>
                <c:pt idx="27">
                  <c:v>0.67772727272727329</c:v>
                </c:pt>
                <c:pt idx="28">
                  <c:v>0.67818181818181877</c:v>
                </c:pt>
                <c:pt idx="29">
                  <c:v>0.67863636363636426</c:v>
                </c:pt>
                <c:pt idx="30">
                  <c:v>0.67909090909090974</c:v>
                </c:pt>
                <c:pt idx="31">
                  <c:v>0.67954545454545523</c:v>
                </c:pt>
                <c:pt idx="32">
                  <c:v>0.68</c:v>
                </c:pt>
                <c:pt idx="33">
                  <c:v>0.68049999999999999</c:v>
                </c:pt>
                <c:pt idx="34">
                  <c:v>0.68099999999999994</c:v>
                </c:pt>
                <c:pt idx="35">
                  <c:v>0.68149999999999988</c:v>
                </c:pt>
                <c:pt idx="36">
                  <c:v>0.68199999999999983</c:v>
                </c:pt>
                <c:pt idx="37">
                  <c:v>0.68249999999999977</c:v>
                </c:pt>
                <c:pt idx="38">
                  <c:v>0.68299999999999972</c:v>
                </c:pt>
                <c:pt idx="39">
                  <c:v>0.68349999999999966</c:v>
                </c:pt>
                <c:pt idx="40">
                  <c:v>0.68399999999999961</c:v>
                </c:pt>
                <c:pt idx="41">
                  <c:v>0.68449999999999955</c:v>
                </c:pt>
                <c:pt idx="42">
                  <c:v>0.6849999999999995</c:v>
                </c:pt>
                <c:pt idx="43">
                  <c:v>0.68549999999999944</c:v>
                </c:pt>
                <c:pt idx="44">
                  <c:v>0.68599999999999939</c:v>
                </c:pt>
                <c:pt idx="45">
                  <c:v>0.68649999999999933</c:v>
                </c:pt>
                <c:pt idx="46">
                  <c:v>0.68699999999999928</c:v>
                </c:pt>
                <c:pt idx="47">
                  <c:v>0.68749999999999922</c:v>
                </c:pt>
                <c:pt idx="48">
                  <c:v>0.68799999999999917</c:v>
                </c:pt>
                <c:pt idx="49">
                  <c:v>0.68849999999999911</c:v>
                </c:pt>
                <c:pt idx="50">
                  <c:v>0.68899999999999906</c:v>
                </c:pt>
                <c:pt idx="51">
                  <c:v>0.689499999999999</c:v>
                </c:pt>
                <c:pt idx="52">
                  <c:v>0.69</c:v>
                </c:pt>
                <c:pt idx="53">
                  <c:v>0.69047619047619047</c:v>
                </c:pt>
                <c:pt idx="54">
                  <c:v>0.69095238095238098</c:v>
                </c:pt>
                <c:pt idx="55">
                  <c:v>0.6914285714285715</c:v>
                </c:pt>
                <c:pt idx="56">
                  <c:v>0.69190476190476202</c:v>
                </c:pt>
                <c:pt idx="57">
                  <c:v>0.69238095238095254</c:v>
                </c:pt>
                <c:pt idx="58">
                  <c:v>0.69285714285714306</c:v>
                </c:pt>
                <c:pt idx="59">
                  <c:v>0.69333333333333358</c:v>
                </c:pt>
                <c:pt idx="60">
                  <c:v>0.6938095238095241</c:v>
                </c:pt>
                <c:pt idx="61">
                  <c:v>0.69428571428571462</c:v>
                </c:pt>
                <c:pt idx="62">
                  <c:v>0.69476190476190514</c:v>
                </c:pt>
                <c:pt idx="63">
                  <c:v>0.69523809523809565</c:v>
                </c:pt>
                <c:pt idx="64">
                  <c:v>0.69571428571428617</c:v>
                </c:pt>
                <c:pt idx="65">
                  <c:v>0.69619047619047669</c:v>
                </c:pt>
                <c:pt idx="66">
                  <c:v>0.69666666666666721</c:v>
                </c:pt>
                <c:pt idx="67">
                  <c:v>0.69714285714285773</c:v>
                </c:pt>
                <c:pt idx="68">
                  <c:v>0.69761904761904825</c:v>
                </c:pt>
                <c:pt idx="69">
                  <c:v>0.69809523809523877</c:v>
                </c:pt>
                <c:pt idx="70">
                  <c:v>0.69857142857142929</c:v>
                </c:pt>
                <c:pt idx="71">
                  <c:v>0.69904761904761981</c:v>
                </c:pt>
                <c:pt idx="72">
                  <c:v>0.69952380952381032</c:v>
                </c:pt>
                <c:pt idx="73">
                  <c:v>0.7</c:v>
                </c:pt>
                <c:pt idx="74">
                  <c:v>0.70047619047619047</c:v>
                </c:pt>
                <c:pt idx="75">
                  <c:v>0.70095238095238099</c:v>
                </c:pt>
                <c:pt idx="76">
                  <c:v>0.70142857142857151</c:v>
                </c:pt>
                <c:pt idx="77">
                  <c:v>0.70190476190476203</c:v>
                </c:pt>
                <c:pt idx="78">
                  <c:v>0.70238095238095255</c:v>
                </c:pt>
                <c:pt idx="79">
                  <c:v>0.70285714285714307</c:v>
                </c:pt>
                <c:pt idx="80">
                  <c:v>0.70333333333333359</c:v>
                </c:pt>
                <c:pt idx="81">
                  <c:v>0.70380952380952411</c:v>
                </c:pt>
                <c:pt idx="82">
                  <c:v>0.70428571428571463</c:v>
                </c:pt>
                <c:pt idx="83">
                  <c:v>0.70476190476190514</c:v>
                </c:pt>
                <c:pt idx="84">
                  <c:v>0.70523809523809566</c:v>
                </c:pt>
                <c:pt idx="85">
                  <c:v>0.70571428571428618</c:v>
                </c:pt>
                <c:pt idx="86">
                  <c:v>0.7061904761904767</c:v>
                </c:pt>
                <c:pt idx="87">
                  <c:v>0.70666666666666722</c:v>
                </c:pt>
                <c:pt idx="88">
                  <c:v>0.70714285714285774</c:v>
                </c:pt>
                <c:pt idx="89">
                  <c:v>0.70761904761904826</c:v>
                </c:pt>
                <c:pt idx="90">
                  <c:v>0.70809523809523878</c:v>
                </c:pt>
                <c:pt idx="91">
                  <c:v>0.7085714285714293</c:v>
                </c:pt>
                <c:pt idx="92">
                  <c:v>0.70904761904761981</c:v>
                </c:pt>
                <c:pt idx="93">
                  <c:v>0.70952380952381033</c:v>
                </c:pt>
                <c:pt idx="94">
                  <c:v>0.71</c:v>
                </c:pt>
                <c:pt idx="95">
                  <c:v>0.71047619047619048</c:v>
                </c:pt>
                <c:pt idx="96">
                  <c:v>0.710952380952381</c:v>
                </c:pt>
                <c:pt idx="97">
                  <c:v>0.71142857142857152</c:v>
                </c:pt>
                <c:pt idx="98">
                  <c:v>0.71190476190476204</c:v>
                </c:pt>
                <c:pt idx="99">
                  <c:v>0.71238095238095256</c:v>
                </c:pt>
                <c:pt idx="100">
                  <c:v>0.71285714285714308</c:v>
                </c:pt>
                <c:pt idx="101">
                  <c:v>0.7133333333333336</c:v>
                </c:pt>
                <c:pt idx="102">
                  <c:v>0.71380952380952412</c:v>
                </c:pt>
                <c:pt idx="103">
                  <c:v>0.71428571428571463</c:v>
                </c:pt>
                <c:pt idx="104">
                  <c:v>0.71476190476190515</c:v>
                </c:pt>
                <c:pt idx="105">
                  <c:v>0.71523809523809567</c:v>
                </c:pt>
                <c:pt idx="106">
                  <c:v>0.71571428571428619</c:v>
                </c:pt>
                <c:pt idx="107">
                  <c:v>0.71619047619047671</c:v>
                </c:pt>
                <c:pt idx="108">
                  <c:v>0.71666666666666723</c:v>
                </c:pt>
                <c:pt idx="109">
                  <c:v>0.71714285714285775</c:v>
                </c:pt>
                <c:pt idx="110">
                  <c:v>0.71761904761904827</c:v>
                </c:pt>
                <c:pt idx="111">
                  <c:v>0.71809523809523879</c:v>
                </c:pt>
                <c:pt idx="112">
                  <c:v>0.7185714285714293</c:v>
                </c:pt>
                <c:pt idx="113">
                  <c:v>0.71904761904761982</c:v>
                </c:pt>
                <c:pt idx="114">
                  <c:v>0.71952380952381034</c:v>
                </c:pt>
                <c:pt idx="115">
                  <c:v>0.72</c:v>
                </c:pt>
                <c:pt idx="116">
                  <c:v>0.7209523809523809</c:v>
                </c:pt>
                <c:pt idx="117">
                  <c:v>0.72190476190476183</c:v>
                </c:pt>
                <c:pt idx="118">
                  <c:v>0.72285714285714275</c:v>
                </c:pt>
                <c:pt idx="119">
                  <c:v>0.72380952380952368</c:v>
                </c:pt>
                <c:pt idx="120">
                  <c:v>0.72476190476190461</c:v>
                </c:pt>
                <c:pt idx="121">
                  <c:v>0.72571428571428553</c:v>
                </c:pt>
                <c:pt idx="122">
                  <c:v>0.72666666666666646</c:v>
                </c:pt>
                <c:pt idx="123">
                  <c:v>0.72761904761904739</c:v>
                </c:pt>
                <c:pt idx="124">
                  <c:v>0.72857142857142831</c:v>
                </c:pt>
                <c:pt idx="125">
                  <c:v>0.72952380952380924</c:v>
                </c:pt>
                <c:pt idx="126">
                  <c:v>0.73047619047619017</c:v>
                </c:pt>
                <c:pt idx="127">
                  <c:v>0.73142857142857109</c:v>
                </c:pt>
                <c:pt idx="128">
                  <c:v>0.73238095238095202</c:v>
                </c:pt>
                <c:pt idx="129">
                  <c:v>0.73333333333333295</c:v>
                </c:pt>
                <c:pt idx="130">
                  <c:v>0.73428571428571388</c:v>
                </c:pt>
                <c:pt idx="131">
                  <c:v>0.7352380952380948</c:v>
                </c:pt>
                <c:pt idx="132">
                  <c:v>0.73619047619047573</c:v>
                </c:pt>
                <c:pt idx="133">
                  <c:v>0.73714285714285666</c:v>
                </c:pt>
                <c:pt idx="134">
                  <c:v>0.73809523809523758</c:v>
                </c:pt>
                <c:pt idx="135">
                  <c:v>0.73904761904761851</c:v>
                </c:pt>
                <c:pt idx="136">
                  <c:v>0.74</c:v>
                </c:pt>
                <c:pt idx="137">
                  <c:v>0.74049999999999994</c:v>
                </c:pt>
                <c:pt idx="138">
                  <c:v>0.74099999999999988</c:v>
                </c:pt>
                <c:pt idx="139">
                  <c:v>0.74149999999999983</c:v>
                </c:pt>
                <c:pt idx="140">
                  <c:v>0.74199999999999977</c:v>
                </c:pt>
                <c:pt idx="141">
                  <c:v>0.74249999999999972</c:v>
                </c:pt>
                <c:pt idx="142">
                  <c:v>0.74299999999999966</c:v>
                </c:pt>
                <c:pt idx="143">
                  <c:v>0.74349999999999961</c:v>
                </c:pt>
                <c:pt idx="144">
                  <c:v>0.74399999999999955</c:v>
                </c:pt>
                <c:pt idx="145">
                  <c:v>0.7444999999999995</c:v>
                </c:pt>
                <c:pt idx="146">
                  <c:v>0.74499999999999944</c:v>
                </c:pt>
              </c:numCache>
            </c:numRef>
          </c:val>
        </c:ser>
        <c:ser>
          <c:idx val="6"/>
          <c:order val="6"/>
          <c:marker>
            <c:symbol val="none"/>
          </c:marker>
          <c:val>
            <c:numRef>
              <c:f>Sheet2!$T$2:$T$148</c:f>
              <c:numCache>
                <c:formatCode>0.00%</c:formatCode>
                <c:ptCount val="147"/>
                <c:pt idx="0">
                  <c:v>0.60799999999999998</c:v>
                </c:pt>
                <c:pt idx="1">
                  <c:v>0.60819999999999996</c:v>
                </c:pt>
                <c:pt idx="2">
                  <c:v>0.60839999999999994</c:v>
                </c:pt>
                <c:pt idx="3">
                  <c:v>0.60859999999999992</c:v>
                </c:pt>
                <c:pt idx="4">
                  <c:v>0.6087999999999999</c:v>
                </c:pt>
                <c:pt idx="5">
                  <c:v>0.60899999999999987</c:v>
                </c:pt>
                <c:pt idx="6">
                  <c:v>0.60919999999999985</c:v>
                </c:pt>
                <c:pt idx="7">
                  <c:v>0.60939999999999983</c:v>
                </c:pt>
                <c:pt idx="8">
                  <c:v>0.60959999999999981</c:v>
                </c:pt>
                <c:pt idx="9">
                  <c:v>0.60979999999999979</c:v>
                </c:pt>
                <c:pt idx="10">
                  <c:v>0.61</c:v>
                </c:pt>
                <c:pt idx="11">
                  <c:v>0.61013636363636359</c:v>
                </c:pt>
                <c:pt idx="12">
                  <c:v>0.61027272727272719</c:v>
                </c:pt>
                <c:pt idx="13">
                  <c:v>0.61040909090909079</c:v>
                </c:pt>
                <c:pt idx="14">
                  <c:v>0.61054545454545439</c:v>
                </c:pt>
                <c:pt idx="15">
                  <c:v>0.61068181818181799</c:v>
                </c:pt>
                <c:pt idx="16">
                  <c:v>0.61081818181818159</c:v>
                </c:pt>
                <c:pt idx="17">
                  <c:v>0.61095454545454519</c:v>
                </c:pt>
                <c:pt idx="18">
                  <c:v>0.6110909090909088</c:v>
                </c:pt>
                <c:pt idx="19">
                  <c:v>0.6112272727272724</c:v>
                </c:pt>
                <c:pt idx="20">
                  <c:v>0.611363636363636</c:v>
                </c:pt>
                <c:pt idx="21">
                  <c:v>0.6114999999999996</c:v>
                </c:pt>
                <c:pt idx="22">
                  <c:v>0.6116363636363632</c:v>
                </c:pt>
                <c:pt idx="23">
                  <c:v>0.6117727272727268</c:v>
                </c:pt>
                <c:pt idx="24">
                  <c:v>0.6119090909090904</c:v>
                </c:pt>
                <c:pt idx="25">
                  <c:v>0.612045454545454</c:v>
                </c:pt>
                <c:pt idx="26">
                  <c:v>0.61218181818181761</c:v>
                </c:pt>
                <c:pt idx="27">
                  <c:v>0.61231818181818121</c:v>
                </c:pt>
                <c:pt idx="28">
                  <c:v>0.61245454545454481</c:v>
                </c:pt>
                <c:pt idx="29">
                  <c:v>0.61259090909090841</c:v>
                </c:pt>
                <c:pt idx="30">
                  <c:v>0.61272727272727201</c:v>
                </c:pt>
                <c:pt idx="31">
                  <c:v>0.61286363636363561</c:v>
                </c:pt>
                <c:pt idx="32">
                  <c:v>0.61299999999999999</c:v>
                </c:pt>
                <c:pt idx="33">
                  <c:v>0.61334999999999995</c:v>
                </c:pt>
                <c:pt idx="34">
                  <c:v>0.61369999999999991</c:v>
                </c:pt>
                <c:pt idx="35">
                  <c:v>0.61404999999999987</c:v>
                </c:pt>
                <c:pt idx="36">
                  <c:v>0.61439999999999984</c:v>
                </c:pt>
                <c:pt idx="37">
                  <c:v>0.6147499999999998</c:v>
                </c:pt>
                <c:pt idx="38">
                  <c:v>0.61509999999999976</c:v>
                </c:pt>
                <c:pt idx="39">
                  <c:v>0.61544999999999972</c:v>
                </c:pt>
                <c:pt idx="40">
                  <c:v>0.61579999999999968</c:v>
                </c:pt>
                <c:pt idx="41">
                  <c:v>0.61614999999999964</c:v>
                </c:pt>
                <c:pt idx="42">
                  <c:v>0.6164999999999996</c:v>
                </c:pt>
                <c:pt idx="43">
                  <c:v>0.61684999999999957</c:v>
                </c:pt>
                <c:pt idx="44">
                  <c:v>0.61719999999999953</c:v>
                </c:pt>
                <c:pt idx="45">
                  <c:v>0.61754999999999949</c:v>
                </c:pt>
                <c:pt idx="46">
                  <c:v>0.61789999999999945</c:v>
                </c:pt>
                <c:pt idx="47">
                  <c:v>0.61824999999999941</c:v>
                </c:pt>
                <c:pt idx="48">
                  <c:v>0.61859999999999937</c:v>
                </c:pt>
                <c:pt idx="49">
                  <c:v>0.61894999999999933</c:v>
                </c:pt>
                <c:pt idx="50">
                  <c:v>0.6192999999999993</c:v>
                </c:pt>
                <c:pt idx="51">
                  <c:v>0.61964999999999926</c:v>
                </c:pt>
                <c:pt idx="52">
                  <c:v>0.62</c:v>
                </c:pt>
                <c:pt idx="53">
                  <c:v>0.62</c:v>
                </c:pt>
                <c:pt idx="54">
                  <c:v>0.62</c:v>
                </c:pt>
                <c:pt idx="55">
                  <c:v>0.62</c:v>
                </c:pt>
                <c:pt idx="56">
                  <c:v>0.62</c:v>
                </c:pt>
                <c:pt idx="57">
                  <c:v>0.62</c:v>
                </c:pt>
                <c:pt idx="58">
                  <c:v>0.62</c:v>
                </c:pt>
                <c:pt idx="59">
                  <c:v>0.62</c:v>
                </c:pt>
                <c:pt idx="60">
                  <c:v>0.62</c:v>
                </c:pt>
                <c:pt idx="61">
                  <c:v>0.62</c:v>
                </c:pt>
                <c:pt idx="62">
                  <c:v>0.62</c:v>
                </c:pt>
                <c:pt idx="63">
                  <c:v>0.62</c:v>
                </c:pt>
                <c:pt idx="64">
                  <c:v>0.62</c:v>
                </c:pt>
                <c:pt idx="65">
                  <c:v>0.62</c:v>
                </c:pt>
                <c:pt idx="66">
                  <c:v>0.62</c:v>
                </c:pt>
                <c:pt idx="67">
                  <c:v>0.62</c:v>
                </c:pt>
                <c:pt idx="68">
                  <c:v>0.62</c:v>
                </c:pt>
                <c:pt idx="69">
                  <c:v>0.62</c:v>
                </c:pt>
                <c:pt idx="70">
                  <c:v>0.62</c:v>
                </c:pt>
                <c:pt idx="71">
                  <c:v>0.62</c:v>
                </c:pt>
                <c:pt idx="72">
                  <c:v>0.62</c:v>
                </c:pt>
                <c:pt idx="73">
                  <c:v>0.62</c:v>
                </c:pt>
                <c:pt idx="74">
                  <c:v>0.62047619047619051</c:v>
                </c:pt>
                <c:pt idx="75">
                  <c:v>0.62095238095238103</c:v>
                </c:pt>
                <c:pt idx="76">
                  <c:v>0.62142857142857155</c:v>
                </c:pt>
                <c:pt idx="77">
                  <c:v>0.62190476190476207</c:v>
                </c:pt>
                <c:pt idx="78">
                  <c:v>0.62238095238095259</c:v>
                </c:pt>
                <c:pt idx="79">
                  <c:v>0.62285714285714311</c:v>
                </c:pt>
                <c:pt idx="80">
                  <c:v>0.62333333333333363</c:v>
                </c:pt>
                <c:pt idx="81">
                  <c:v>0.62380952380952415</c:v>
                </c:pt>
                <c:pt idx="82">
                  <c:v>0.62428571428571467</c:v>
                </c:pt>
                <c:pt idx="83">
                  <c:v>0.62476190476190518</c:v>
                </c:pt>
                <c:pt idx="84">
                  <c:v>0.6252380952380957</c:v>
                </c:pt>
                <c:pt idx="85">
                  <c:v>0.62571428571428622</c:v>
                </c:pt>
                <c:pt idx="86">
                  <c:v>0.62619047619047674</c:v>
                </c:pt>
                <c:pt idx="87">
                  <c:v>0.62666666666666726</c:v>
                </c:pt>
                <c:pt idx="88">
                  <c:v>0.62714285714285778</c:v>
                </c:pt>
                <c:pt idx="89">
                  <c:v>0.6276190476190483</c:v>
                </c:pt>
                <c:pt idx="90">
                  <c:v>0.62809523809523882</c:v>
                </c:pt>
                <c:pt idx="91">
                  <c:v>0.62857142857142934</c:v>
                </c:pt>
                <c:pt idx="92">
                  <c:v>0.62904761904761985</c:v>
                </c:pt>
                <c:pt idx="93">
                  <c:v>0.62952380952381037</c:v>
                </c:pt>
                <c:pt idx="94">
                  <c:v>0.63</c:v>
                </c:pt>
                <c:pt idx="95">
                  <c:v>0.63047619047619052</c:v>
                </c:pt>
                <c:pt idx="96">
                  <c:v>0.63095238095238104</c:v>
                </c:pt>
                <c:pt idx="97">
                  <c:v>0.63142857142857156</c:v>
                </c:pt>
                <c:pt idx="98">
                  <c:v>0.63190476190476208</c:v>
                </c:pt>
                <c:pt idx="99">
                  <c:v>0.6323809523809526</c:v>
                </c:pt>
                <c:pt idx="100">
                  <c:v>0.63285714285714312</c:v>
                </c:pt>
                <c:pt idx="101">
                  <c:v>0.63333333333333364</c:v>
                </c:pt>
                <c:pt idx="102">
                  <c:v>0.63380952380952416</c:v>
                </c:pt>
                <c:pt idx="103">
                  <c:v>0.63428571428571467</c:v>
                </c:pt>
                <c:pt idx="104">
                  <c:v>0.63476190476190519</c:v>
                </c:pt>
                <c:pt idx="105">
                  <c:v>0.63523809523809571</c:v>
                </c:pt>
                <c:pt idx="106">
                  <c:v>0.63571428571428623</c:v>
                </c:pt>
                <c:pt idx="107">
                  <c:v>0.63619047619047675</c:v>
                </c:pt>
                <c:pt idx="108">
                  <c:v>0.63666666666666727</c:v>
                </c:pt>
                <c:pt idx="109">
                  <c:v>0.63714285714285779</c:v>
                </c:pt>
                <c:pt idx="110">
                  <c:v>0.63761904761904831</c:v>
                </c:pt>
                <c:pt idx="111">
                  <c:v>0.63809523809523883</c:v>
                </c:pt>
                <c:pt idx="112">
                  <c:v>0.63857142857142934</c:v>
                </c:pt>
                <c:pt idx="113">
                  <c:v>0.63904761904761986</c:v>
                </c:pt>
                <c:pt idx="114">
                  <c:v>0.63952380952381038</c:v>
                </c:pt>
                <c:pt idx="115">
                  <c:v>0.64</c:v>
                </c:pt>
                <c:pt idx="116">
                  <c:v>0.64047619047619053</c:v>
                </c:pt>
                <c:pt idx="117">
                  <c:v>0.64095238095238105</c:v>
                </c:pt>
                <c:pt idx="118">
                  <c:v>0.64142857142857157</c:v>
                </c:pt>
                <c:pt idx="119">
                  <c:v>0.64190476190476209</c:v>
                </c:pt>
                <c:pt idx="120">
                  <c:v>0.64238095238095261</c:v>
                </c:pt>
                <c:pt idx="121">
                  <c:v>0.64285714285714313</c:v>
                </c:pt>
                <c:pt idx="122">
                  <c:v>0.64333333333333365</c:v>
                </c:pt>
                <c:pt idx="123">
                  <c:v>0.64380952380952416</c:v>
                </c:pt>
                <c:pt idx="124">
                  <c:v>0.64428571428571468</c:v>
                </c:pt>
                <c:pt idx="125">
                  <c:v>0.6447619047619052</c:v>
                </c:pt>
                <c:pt idx="126">
                  <c:v>0.64523809523809572</c:v>
                </c:pt>
                <c:pt idx="127">
                  <c:v>0.64571428571428624</c:v>
                </c:pt>
                <c:pt idx="128">
                  <c:v>0.64619047619047676</c:v>
                </c:pt>
                <c:pt idx="129">
                  <c:v>0.64666666666666728</c:v>
                </c:pt>
                <c:pt idx="130">
                  <c:v>0.6471428571428578</c:v>
                </c:pt>
                <c:pt idx="131">
                  <c:v>0.64761904761904832</c:v>
                </c:pt>
                <c:pt idx="132">
                  <c:v>0.64809523809523883</c:v>
                </c:pt>
                <c:pt idx="133">
                  <c:v>0.64857142857142935</c:v>
                </c:pt>
                <c:pt idx="134">
                  <c:v>0.64904761904761987</c:v>
                </c:pt>
                <c:pt idx="135">
                  <c:v>0.64952380952381039</c:v>
                </c:pt>
                <c:pt idx="136">
                  <c:v>0.65</c:v>
                </c:pt>
                <c:pt idx="137">
                  <c:v>0.65049999999999997</c:v>
                </c:pt>
                <c:pt idx="138">
                  <c:v>0.65099999999999991</c:v>
                </c:pt>
                <c:pt idx="139">
                  <c:v>0.65149999999999986</c:v>
                </c:pt>
                <c:pt idx="140">
                  <c:v>0.6519999999999998</c:v>
                </c:pt>
                <c:pt idx="141">
                  <c:v>0.65249999999999975</c:v>
                </c:pt>
                <c:pt idx="142">
                  <c:v>0.65299999999999969</c:v>
                </c:pt>
                <c:pt idx="143">
                  <c:v>0.65349999999999964</c:v>
                </c:pt>
                <c:pt idx="144">
                  <c:v>0.65399999999999958</c:v>
                </c:pt>
                <c:pt idx="145">
                  <c:v>0.65449999999999953</c:v>
                </c:pt>
                <c:pt idx="146">
                  <c:v>0.65499999999999947</c:v>
                </c:pt>
              </c:numCache>
            </c:numRef>
          </c:val>
        </c:ser>
        <c:marker val="1"/>
        <c:axId val="103012608"/>
        <c:axId val="103026688"/>
      </c:lineChart>
      <c:catAx>
        <c:axId val="103012608"/>
        <c:scaling>
          <c:orientation val="minMax"/>
        </c:scaling>
        <c:axPos val="b"/>
        <c:numFmt formatCode="General" sourceLinked="1"/>
        <c:tickLblPos val="nextTo"/>
        <c:crossAx val="103026688"/>
        <c:crosses val="autoZero"/>
        <c:auto val="1"/>
        <c:lblAlgn val="ctr"/>
        <c:lblOffset val="100"/>
      </c:catAx>
      <c:valAx>
        <c:axId val="103026688"/>
        <c:scaling>
          <c:orientation val="minMax"/>
        </c:scaling>
        <c:axPos val="l"/>
        <c:majorGridlines/>
        <c:numFmt formatCode="0.00%" sourceLinked="1"/>
        <c:tickLblPos val="nextTo"/>
        <c:crossAx val="103012608"/>
        <c:crosses val="autoZero"/>
        <c:crossBetween val="between"/>
      </c:valAx>
    </c:plotArea>
    <c:legend>
      <c:legendPos val="r"/>
    </c:legend>
    <c:plotVisOnly val="1"/>
    <c:dispBlanksAs val="gap"/>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Calcium comparison</a:t>
            </a:r>
          </a:p>
        </c:rich>
      </c:tx>
      <c:overlay val="1"/>
    </c:title>
    <c:plotArea>
      <c:layout/>
      <c:barChart>
        <c:barDir val="col"/>
        <c:grouping val="clustered"/>
        <c:ser>
          <c:idx val="0"/>
          <c:order val="0"/>
          <c:tx>
            <c:v>ATL</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M'!$B$21:$B$30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M'!$C$21:$C$30</c:f>
              <c:numCache>
                <c:formatCode>General</c:formatCode>
                <c:ptCount val="10"/>
                <c:pt idx="0">
                  <c:v>1.2</c:v>
                </c:pt>
                <c:pt idx="1">
                  <c:v>1.1000000000000001</c:v>
                </c:pt>
                <c:pt idx="2">
                  <c:v>1</c:v>
                </c:pt>
                <c:pt idx="3">
                  <c:v>0.9</c:v>
                </c:pt>
                <c:pt idx="4">
                  <c:v>0.8</c:v>
                </c:pt>
                <c:pt idx="5">
                  <c:v>0.7</c:v>
                </c:pt>
                <c:pt idx="6">
                  <c:v>0.65</c:v>
                </c:pt>
              </c:numCache>
            </c:numRef>
          </c:val>
        </c:ser>
        <c:axId val="104918016"/>
        <c:axId val="104919808"/>
      </c:barChart>
      <c:catAx>
        <c:axId val="104918016"/>
        <c:scaling>
          <c:orientation val="minMax"/>
        </c:scaling>
        <c:axPos val="b"/>
        <c:numFmt formatCode="General" sourceLinked="1"/>
        <c:tickLblPos val="nextTo"/>
        <c:crossAx val="104919808"/>
        <c:crosses val="autoZero"/>
        <c:auto val="1"/>
        <c:lblAlgn val="ctr"/>
        <c:lblOffset val="100"/>
      </c:catAx>
      <c:valAx>
        <c:axId val="104919808"/>
        <c:scaling>
          <c:orientation val="minMax"/>
          <c:min val="0.5"/>
        </c:scaling>
        <c:axPos val="l"/>
        <c:majorGridlines/>
        <c:numFmt formatCode="0.00" sourceLinked="1"/>
        <c:tickLblPos val="nextTo"/>
        <c:crossAx val="104918016"/>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Na comparison</a:t>
            </a:r>
          </a:p>
        </c:rich>
      </c:tx>
      <c:overlay val="1"/>
    </c:title>
    <c:plotArea>
      <c:layout/>
      <c:barChart>
        <c:barDir val="col"/>
        <c:grouping val="clustered"/>
        <c:ser>
          <c:idx val="0"/>
          <c:order val="0"/>
          <c:tx>
            <c:v>ATL</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M'!$F$21:$F$30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M'!$G$21:$G$30</c:f>
              <c:numCache>
                <c:formatCode>General</c:formatCode>
                <c:ptCount val="10"/>
                <c:pt idx="0">
                  <c:v>0.2</c:v>
                </c:pt>
                <c:pt idx="1">
                  <c:v>0.2</c:v>
                </c:pt>
                <c:pt idx="2">
                  <c:v>0.18</c:v>
                </c:pt>
                <c:pt idx="3">
                  <c:v>0.18</c:v>
                </c:pt>
                <c:pt idx="4">
                  <c:v>0.12</c:v>
                </c:pt>
                <c:pt idx="5">
                  <c:v>0.12</c:v>
                </c:pt>
                <c:pt idx="6">
                  <c:v>0.1</c:v>
                </c:pt>
              </c:numCache>
            </c:numRef>
          </c:val>
        </c:ser>
        <c:axId val="106255488"/>
        <c:axId val="106257024"/>
      </c:barChart>
      <c:catAx>
        <c:axId val="106255488"/>
        <c:scaling>
          <c:orientation val="minMax"/>
        </c:scaling>
        <c:axPos val="b"/>
        <c:numFmt formatCode="General" sourceLinked="1"/>
        <c:tickLblPos val="nextTo"/>
        <c:crossAx val="106257024"/>
        <c:crosses val="autoZero"/>
        <c:auto val="1"/>
        <c:lblAlgn val="ctr"/>
        <c:lblOffset val="100"/>
      </c:catAx>
      <c:valAx>
        <c:axId val="106257024"/>
        <c:scaling>
          <c:orientation val="minMax"/>
        </c:scaling>
        <c:axPos val="l"/>
        <c:majorGridlines/>
        <c:numFmt formatCode="0.00" sourceLinked="1"/>
        <c:tickLblPos val="nextTo"/>
        <c:crossAx val="106255488"/>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Cl comparison</a:t>
            </a:r>
          </a:p>
        </c:rich>
      </c:tx>
      <c:overlay val="1"/>
    </c:title>
    <c:plotArea>
      <c:layout/>
      <c:barChart>
        <c:barDir val="col"/>
        <c:grouping val="clustered"/>
        <c:ser>
          <c:idx val="0"/>
          <c:order val="0"/>
          <c:tx>
            <c:v>ATL</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M'!$H$21:$H$30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M'!$I$21:$I$30</c:f>
              <c:numCache>
                <c:formatCode>General</c:formatCode>
                <c:ptCount val="10"/>
                <c:pt idx="0">
                  <c:v>0.25</c:v>
                </c:pt>
                <c:pt idx="1">
                  <c:v>0.23</c:v>
                </c:pt>
                <c:pt idx="2">
                  <c:v>0.2</c:v>
                </c:pt>
                <c:pt idx="3">
                  <c:v>0.19</c:v>
                </c:pt>
                <c:pt idx="4">
                  <c:v>0.18</c:v>
                </c:pt>
                <c:pt idx="5">
                  <c:v>0.17</c:v>
                </c:pt>
                <c:pt idx="6">
                  <c:v>0.16</c:v>
                </c:pt>
              </c:numCache>
            </c:numRef>
          </c:val>
        </c:ser>
        <c:axId val="106295296"/>
        <c:axId val="106296832"/>
      </c:barChart>
      <c:catAx>
        <c:axId val="106295296"/>
        <c:scaling>
          <c:orientation val="minMax"/>
        </c:scaling>
        <c:axPos val="b"/>
        <c:numFmt formatCode="General" sourceLinked="1"/>
        <c:tickLblPos val="nextTo"/>
        <c:crossAx val="106296832"/>
        <c:crosses val="autoZero"/>
        <c:auto val="1"/>
        <c:lblAlgn val="ctr"/>
        <c:lblOffset val="100"/>
      </c:catAx>
      <c:valAx>
        <c:axId val="106296832"/>
        <c:scaling>
          <c:orientation val="minMax"/>
        </c:scaling>
        <c:axPos val="l"/>
        <c:majorGridlines/>
        <c:numFmt formatCode="0.00" sourceLinked="1"/>
        <c:tickLblPos val="nextTo"/>
        <c:crossAx val="106295296"/>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Tryptophan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M'!$L$8:$L$17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M'!$M$8:$M$17</c:f>
              <c:numCache>
                <c:formatCode>General</c:formatCode>
                <c:ptCount val="10"/>
                <c:pt idx="0">
                  <c:v>0.2</c:v>
                </c:pt>
                <c:pt idx="1">
                  <c:v>0.2</c:v>
                </c:pt>
                <c:pt idx="2">
                  <c:v>0.2</c:v>
                </c:pt>
                <c:pt idx="3">
                  <c:v>0.2</c:v>
                </c:pt>
                <c:pt idx="4">
                  <c:v>0.18</c:v>
                </c:pt>
                <c:pt idx="5">
                  <c:v>0.18</c:v>
                </c:pt>
                <c:pt idx="6">
                  <c:v>0.18</c:v>
                </c:pt>
              </c:numCache>
            </c:numRef>
          </c:val>
        </c:ser>
        <c:axId val="106387328"/>
        <c:axId val="106388864"/>
      </c:barChart>
      <c:catAx>
        <c:axId val="106387328"/>
        <c:scaling>
          <c:orientation val="minMax"/>
        </c:scaling>
        <c:axPos val="b"/>
        <c:numFmt formatCode="General" sourceLinked="1"/>
        <c:tickLblPos val="nextTo"/>
        <c:crossAx val="106388864"/>
        <c:crosses val="autoZero"/>
        <c:auto val="1"/>
        <c:lblAlgn val="ctr"/>
        <c:lblOffset val="100"/>
      </c:catAx>
      <c:valAx>
        <c:axId val="106388864"/>
        <c:scaling>
          <c:orientation val="minMax"/>
        </c:scaling>
        <c:axPos val="l"/>
        <c:majorGridlines/>
        <c:numFmt formatCode="0.00" sourceLinked="1"/>
        <c:tickLblPos val="nextTo"/>
        <c:crossAx val="106387328"/>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Arginine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M'!$N$8:$N$17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M'!$O$8:$O$17</c:f>
              <c:numCache>
                <c:formatCode>General</c:formatCode>
                <c:ptCount val="10"/>
                <c:pt idx="0">
                  <c:v>2</c:v>
                </c:pt>
                <c:pt idx="1">
                  <c:v>1.9</c:v>
                </c:pt>
                <c:pt idx="2">
                  <c:v>1.8</c:v>
                </c:pt>
                <c:pt idx="3">
                  <c:v>1.7</c:v>
                </c:pt>
                <c:pt idx="4">
                  <c:v>1.5</c:v>
                </c:pt>
                <c:pt idx="5">
                  <c:v>1.2</c:v>
                </c:pt>
                <c:pt idx="6">
                  <c:v>1</c:v>
                </c:pt>
              </c:numCache>
            </c:numRef>
          </c:val>
        </c:ser>
        <c:axId val="103354368"/>
        <c:axId val="103355904"/>
      </c:barChart>
      <c:catAx>
        <c:axId val="103354368"/>
        <c:scaling>
          <c:orientation val="minMax"/>
        </c:scaling>
        <c:axPos val="b"/>
        <c:numFmt formatCode="General" sourceLinked="1"/>
        <c:tickLblPos val="nextTo"/>
        <c:crossAx val="103355904"/>
        <c:crosses val="autoZero"/>
        <c:auto val="1"/>
        <c:lblAlgn val="ctr"/>
        <c:lblOffset val="100"/>
      </c:catAx>
      <c:valAx>
        <c:axId val="103355904"/>
        <c:scaling>
          <c:orientation val="minMax"/>
        </c:scaling>
        <c:axPos val="l"/>
        <c:majorGridlines/>
        <c:numFmt formatCode="0.00" sourceLinked="1"/>
        <c:tickLblPos val="nextTo"/>
        <c:crossAx val="103354368"/>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Valine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M'!$P$8:$P$17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M'!$Q$8:$Q$17</c:f>
              <c:numCache>
                <c:formatCode>General</c:formatCode>
                <c:ptCount val="10"/>
                <c:pt idx="0">
                  <c:v>1</c:v>
                </c:pt>
                <c:pt idx="1">
                  <c:v>0.9</c:v>
                </c:pt>
                <c:pt idx="2">
                  <c:v>0.8</c:v>
                </c:pt>
                <c:pt idx="3">
                  <c:v>0.7</c:v>
                </c:pt>
                <c:pt idx="4">
                  <c:v>0.6</c:v>
                </c:pt>
                <c:pt idx="5">
                  <c:v>0.5</c:v>
                </c:pt>
                <c:pt idx="6">
                  <c:v>0.4</c:v>
                </c:pt>
              </c:numCache>
            </c:numRef>
          </c:val>
        </c:ser>
        <c:axId val="106276736"/>
        <c:axId val="106278272"/>
      </c:barChart>
      <c:catAx>
        <c:axId val="106276736"/>
        <c:scaling>
          <c:orientation val="minMax"/>
        </c:scaling>
        <c:axPos val="b"/>
        <c:numFmt formatCode="General" sourceLinked="1"/>
        <c:tickLblPos val="nextTo"/>
        <c:crossAx val="106278272"/>
        <c:crosses val="autoZero"/>
        <c:auto val="1"/>
        <c:lblAlgn val="ctr"/>
        <c:lblOffset val="100"/>
      </c:catAx>
      <c:valAx>
        <c:axId val="106278272"/>
        <c:scaling>
          <c:orientation val="minMax"/>
        </c:scaling>
        <c:axPos val="l"/>
        <c:majorGridlines/>
        <c:numFmt formatCode="0.00" sourceLinked="1"/>
        <c:tickLblPos val="nextTo"/>
        <c:crossAx val="106276736"/>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Iso Leucine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M'!$R$8:$R$17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M'!$S$8:$S$17</c:f>
              <c:numCache>
                <c:formatCode>General</c:formatCode>
                <c:ptCount val="10"/>
                <c:pt idx="0">
                  <c:v>1</c:v>
                </c:pt>
                <c:pt idx="1">
                  <c:v>0.9</c:v>
                </c:pt>
                <c:pt idx="2">
                  <c:v>0.8</c:v>
                </c:pt>
                <c:pt idx="3">
                  <c:v>0.7</c:v>
                </c:pt>
                <c:pt idx="4">
                  <c:v>0.6</c:v>
                </c:pt>
                <c:pt idx="5">
                  <c:v>0.5</c:v>
                </c:pt>
                <c:pt idx="6">
                  <c:v>0.4</c:v>
                </c:pt>
              </c:numCache>
            </c:numRef>
          </c:val>
        </c:ser>
        <c:axId val="106404864"/>
        <c:axId val="108544768"/>
      </c:barChart>
      <c:catAx>
        <c:axId val="106404864"/>
        <c:scaling>
          <c:orientation val="minMax"/>
        </c:scaling>
        <c:axPos val="b"/>
        <c:numFmt formatCode="General" sourceLinked="1"/>
        <c:tickLblPos val="nextTo"/>
        <c:crossAx val="108544768"/>
        <c:crosses val="autoZero"/>
        <c:auto val="1"/>
        <c:lblAlgn val="ctr"/>
        <c:lblOffset val="100"/>
      </c:catAx>
      <c:valAx>
        <c:axId val="108544768"/>
        <c:scaling>
          <c:orientation val="minMax"/>
        </c:scaling>
        <c:axPos val="l"/>
        <c:majorGridlines/>
        <c:numFmt formatCode="0.00" sourceLinked="1"/>
        <c:tickLblPos val="nextTo"/>
        <c:crossAx val="106404864"/>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Lysine comparison</a:t>
            </a:r>
          </a:p>
        </c:rich>
      </c:tx>
      <c:overlay val="1"/>
    </c:title>
    <c:plotArea>
      <c:layout>
        <c:manualLayout>
          <c:layoutTarget val="inner"/>
          <c:xMode val="edge"/>
          <c:yMode val="edge"/>
          <c:x val="9.9512360509502074E-2"/>
          <c:y val="2.8252405949256338E-2"/>
          <c:w val="0.73551514301246856"/>
          <c:h val="0.85576771653543326"/>
        </c:manualLayout>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SUPER'!$D$8:$D$17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SUPER'!$E$8:$E$17</c:f>
              <c:numCache>
                <c:formatCode>General</c:formatCode>
                <c:ptCount val="10"/>
                <c:pt idx="0">
                  <c:v>1.8</c:v>
                </c:pt>
                <c:pt idx="1">
                  <c:v>1.6</c:v>
                </c:pt>
                <c:pt idx="2">
                  <c:v>1.4</c:v>
                </c:pt>
                <c:pt idx="3">
                  <c:v>1.25</c:v>
                </c:pt>
                <c:pt idx="4">
                  <c:v>1.1000000000000001</c:v>
                </c:pt>
                <c:pt idx="5">
                  <c:v>0.9</c:v>
                </c:pt>
                <c:pt idx="6">
                  <c:v>0.75</c:v>
                </c:pt>
              </c:numCache>
            </c:numRef>
          </c:val>
        </c:ser>
        <c:axId val="101008896"/>
        <c:axId val="101010816"/>
      </c:barChart>
      <c:catAx>
        <c:axId val="101008896"/>
        <c:scaling>
          <c:orientation val="minMax"/>
        </c:scaling>
        <c:axPos val="b"/>
        <c:title>
          <c:tx>
            <c:rich>
              <a:bodyPr/>
              <a:lstStyle/>
              <a:p>
                <a:pPr>
                  <a:defRPr/>
                </a:pPr>
                <a:r>
                  <a:rPr lang="en-US"/>
                  <a:t>DIET No.</a:t>
                </a:r>
              </a:p>
            </c:rich>
          </c:tx>
          <c:layout>
            <c:manualLayout>
              <c:xMode val="edge"/>
              <c:yMode val="edge"/>
              <c:x val="4.4783268890593447E-3"/>
              <c:y val="0.92034703995333922"/>
            </c:manualLayout>
          </c:layout>
        </c:title>
        <c:numFmt formatCode="General" sourceLinked="1"/>
        <c:tickLblPos val="nextTo"/>
        <c:crossAx val="101010816"/>
        <c:crosses val="autoZero"/>
        <c:auto val="1"/>
        <c:lblAlgn val="ctr"/>
        <c:lblOffset val="100"/>
      </c:catAx>
      <c:valAx>
        <c:axId val="101010816"/>
        <c:scaling>
          <c:orientation val="minMax"/>
          <c:min val="0.5"/>
        </c:scaling>
        <c:axPos val="l"/>
        <c:majorGridlines/>
        <c:numFmt formatCode="0.00" sourceLinked="1"/>
        <c:tickLblPos val="nextTo"/>
        <c:crossAx val="101008896"/>
        <c:crosses val="autoZero"/>
        <c:crossBetween val="between"/>
      </c:valAx>
    </c:plotArea>
    <c:legend>
      <c:legendPos val="r"/>
      <c:layout>
        <c:manualLayout>
          <c:xMode val="edge"/>
          <c:yMode val="edge"/>
          <c:wMode val="edge"/>
          <c:hMode val="edge"/>
          <c:x val="0.83799710920826742"/>
          <c:y val="0.41628280839895015"/>
          <c:w val="0.98218270429913956"/>
          <c:h val="0.66705052493438322"/>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Meth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SUPER'!$F$8:$F$17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SUPER'!$G$8:$G$17</c:f>
              <c:numCache>
                <c:formatCode>General</c:formatCode>
                <c:ptCount val="10"/>
                <c:pt idx="0">
                  <c:v>0.6</c:v>
                </c:pt>
                <c:pt idx="1">
                  <c:v>0.55000000000000004</c:v>
                </c:pt>
                <c:pt idx="2">
                  <c:v>0.5</c:v>
                </c:pt>
                <c:pt idx="3">
                  <c:v>0.4</c:v>
                </c:pt>
                <c:pt idx="4">
                  <c:v>0.35</c:v>
                </c:pt>
                <c:pt idx="5">
                  <c:v>0.3</c:v>
                </c:pt>
                <c:pt idx="6">
                  <c:v>0.25</c:v>
                </c:pt>
              </c:numCache>
            </c:numRef>
          </c:val>
        </c:ser>
        <c:axId val="102858112"/>
        <c:axId val="102978688"/>
      </c:barChart>
      <c:catAx>
        <c:axId val="102858112"/>
        <c:scaling>
          <c:orientation val="minMax"/>
        </c:scaling>
        <c:axPos val="b"/>
        <c:numFmt formatCode="General" sourceLinked="1"/>
        <c:tickLblPos val="nextTo"/>
        <c:crossAx val="102978688"/>
        <c:crosses val="autoZero"/>
        <c:auto val="1"/>
        <c:lblAlgn val="ctr"/>
        <c:lblOffset val="100"/>
      </c:catAx>
      <c:valAx>
        <c:axId val="102978688"/>
        <c:scaling>
          <c:orientation val="minMax"/>
        </c:scaling>
        <c:axPos val="l"/>
        <c:majorGridlines/>
        <c:numFmt formatCode="0.00" sourceLinked="1"/>
        <c:tickLblPos val="nextTo"/>
        <c:crossAx val="102858112"/>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M+C comparison</a:t>
            </a:r>
          </a:p>
        </c:rich>
      </c:tx>
      <c:overlay val="1"/>
    </c:title>
    <c:plotArea>
      <c:layout>
        <c:manualLayout>
          <c:layoutTarget val="inner"/>
          <c:xMode val="edge"/>
          <c:yMode val="edge"/>
          <c:x val="7.6028976377952751E-2"/>
          <c:y val="2.8252405949256338E-2"/>
          <c:w val="0.71449238845144358"/>
          <c:h val="0.8326195683872849"/>
        </c:manualLayout>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SUPER'!$H$8:$H$17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SUPER'!$I$8:$I$17</c:f>
              <c:numCache>
                <c:formatCode>General</c:formatCode>
                <c:ptCount val="10"/>
                <c:pt idx="0">
                  <c:v>1.2</c:v>
                </c:pt>
                <c:pt idx="1">
                  <c:v>1.1000000000000001</c:v>
                </c:pt>
                <c:pt idx="2">
                  <c:v>1</c:v>
                </c:pt>
                <c:pt idx="3">
                  <c:v>0.9</c:v>
                </c:pt>
                <c:pt idx="4">
                  <c:v>0.8</c:v>
                </c:pt>
                <c:pt idx="5">
                  <c:v>0.7</c:v>
                </c:pt>
                <c:pt idx="6">
                  <c:v>0.6</c:v>
                </c:pt>
              </c:numCache>
            </c:numRef>
          </c:val>
        </c:ser>
        <c:axId val="108606976"/>
        <c:axId val="108608512"/>
      </c:barChart>
      <c:catAx>
        <c:axId val="108606976"/>
        <c:scaling>
          <c:orientation val="minMax"/>
        </c:scaling>
        <c:axPos val="b"/>
        <c:numFmt formatCode="General" sourceLinked="1"/>
        <c:tickLblPos val="nextTo"/>
        <c:crossAx val="108608512"/>
        <c:crosses val="autoZero"/>
        <c:auto val="1"/>
        <c:lblAlgn val="ctr"/>
        <c:lblOffset val="100"/>
      </c:catAx>
      <c:valAx>
        <c:axId val="108608512"/>
        <c:scaling>
          <c:orientation val="minMax"/>
          <c:min val="0.5"/>
        </c:scaling>
        <c:axPos val="l"/>
        <c:majorGridlines/>
        <c:numFmt formatCode="0.00" sourceLinked="1"/>
        <c:tickLblPos val="nextTo"/>
        <c:crossAx val="108606976"/>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lineChart>
        <c:grouping val="standard"/>
        <c:ser>
          <c:idx val="0"/>
          <c:order val="0"/>
          <c:marker>
            <c:symbol val="none"/>
          </c:marker>
          <c:val>
            <c:numRef>
              <c:f>Sheet2!$U$2:$U$148</c:f>
              <c:numCache>
                <c:formatCode>0.000</c:formatCode>
                <c:ptCount val="147"/>
                <c:pt idx="0">
                  <c:v>1.7</c:v>
                </c:pt>
                <c:pt idx="1">
                  <c:v>1.6933</c:v>
                </c:pt>
                <c:pt idx="2">
                  <c:v>1.6866000000000001</c:v>
                </c:pt>
                <c:pt idx="3">
                  <c:v>1.6799000000000002</c:v>
                </c:pt>
                <c:pt idx="4">
                  <c:v>1.6732000000000002</c:v>
                </c:pt>
                <c:pt idx="5">
                  <c:v>1.6665000000000003</c:v>
                </c:pt>
                <c:pt idx="6">
                  <c:v>1.6598000000000004</c:v>
                </c:pt>
                <c:pt idx="7">
                  <c:v>1.6531000000000005</c:v>
                </c:pt>
                <c:pt idx="8">
                  <c:v>1.6464000000000005</c:v>
                </c:pt>
                <c:pt idx="9">
                  <c:v>1.6397000000000006</c:v>
                </c:pt>
                <c:pt idx="10">
                  <c:v>1.633</c:v>
                </c:pt>
                <c:pt idx="11">
                  <c:v>1.6254545454545455</c:v>
                </c:pt>
                <c:pt idx="12">
                  <c:v>1.617909090909091</c:v>
                </c:pt>
                <c:pt idx="13">
                  <c:v>1.6103636363636364</c:v>
                </c:pt>
                <c:pt idx="14">
                  <c:v>1.6028181818181819</c:v>
                </c:pt>
                <c:pt idx="15">
                  <c:v>1.5952727272727274</c:v>
                </c:pt>
                <c:pt idx="16">
                  <c:v>1.5877272727272729</c:v>
                </c:pt>
                <c:pt idx="17">
                  <c:v>1.5801818181818184</c:v>
                </c:pt>
                <c:pt idx="18">
                  <c:v>1.5726363636363638</c:v>
                </c:pt>
                <c:pt idx="19">
                  <c:v>1.5650909090909093</c:v>
                </c:pt>
                <c:pt idx="20">
                  <c:v>1.5575454545454548</c:v>
                </c:pt>
                <c:pt idx="21">
                  <c:v>1.5500000000000003</c:v>
                </c:pt>
                <c:pt idx="22">
                  <c:v>1.5424545454545457</c:v>
                </c:pt>
                <c:pt idx="23">
                  <c:v>1.5349090909090912</c:v>
                </c:pt>
                <c:pt idx="24">
                  <c:v>1.5273636363636367</c:v>
                </c:pt>
                <c:pt idx="25">
                  <c:v>1.5198181818181822</c:v>
                </c:pt>
                <c:pt idx="26">
                  <c:v>1.5122727272727277</c:v>
                </c:pt>
                <c:pt idx="27">
                  <c:v>1.5047272727272731</c:v>
                </c:pt>
                <c:pt idx="28">
                  <c:v>1.4971818181818186</c:v>
                </c:pt>
                <c:pt idx="29">
                  <c:v>1.4896363636363641</c:v>
                </c:pt>
                <c:pt idx="30">
                  <c:v>1.4820909090909096</c:v>
                </c:pt>
                <c:pt idx="31">
                  <c:v>1.474545454545455</c:v>
                </c:pt>
                <c:pt idx="32">
                  <c:v>1.4670000000000001</c:v>
                </c:pt>
                <c:pt idx="33">
                  <c:v>1.4587000000000001</c:v>
                </c:pt>
                <c:pt idx="34">
                  <c:v>1.4504000000000001</c:v>
                </c:pt>
                <c:pt idx="35">
                  <c:v>1.4421000000000002</c:v>
                </c:pt>
                <c:pt idx="36">
                  <c:v>1.4338000000000002</c:v>
                </c:pt>
                <c:pt idx="37">
                  <c:v>1.4255000000000002</c:v>
                </c:pt>
                <c:pt idx="38">
                  <c:v>1.4172000000000002</c:v>
                </c:pt>
                <c:pt idx="39">
                  <c:v>1.4089000000000003</c:v>
                </c:pt>
                <c:pt idx="40">
                  <c:v>1.4006000000000003</c:v>
                </c:pt>
                <c:pt idx="41">
                  <c:v>1.3923000000000003</c:v>
                </c:pt>
                <c:pt idx="42">
                  <c:v>1.3840000000000003</c:v>
                </c:pt>
                <c:pt idx="43">
                  <c:v>1.3757000000000004</c:v>
                </c:pt>
                <c:pt idx="44">
                  <c:v>1.3674000000000004</c:v>
                </c:pt>
                <c:pt idx="45">
                  <c:v>1.3591000000000004</c:v>
                </c:pt>
                <c:pt idx="46">
                  <c:v>1.3508000000000004</c:v>
                </c:pt>
                <c:pt idx="47">
                  <c:v>1.3425000000000005</c:v>
                </c:pt>
                <c:pt idx="48">
                  <c:v>1.3342000000000005</c:v>
                </c:pt>
                <c:pt idx="49">
                  <c:v>1.3259000000000005</c:v>
                </c:pt>
                <c:pt idx="50">
                  <c:v>1.3176000000000005</c:v>
                </c:pt>
                <c:pt idx="51">
                  <c:v>1.3093000000000006</c:v>
                </c:pt>
                <c:pt idx="52">
                  <c:v>1.3009999999999999</c:v>
                </c:pt>
                <c:pt idx="53">
                  <c:v>1.2943809523809524</c:v>
                </c:pt>
                <c:pt idx="54">
                  <c:v>1.2877619047619049</c:v>
                </c:pt>
                <c:pt idx="55">
                  <c:v>1.2811428571428574</c:v>
                </c:pt>
                <c:pt idx="56">
                  <c:v>1.2745238095238098</c:v>
                </c:pt>
                <c:pt idx="57">
                  <c:v>1.2679047619047623</c:v>
                </c:pt>
                <c:pt idx="58">
                  <c:v>1.2612857142857148</c:v>
                </c:pt>
                <c:pt idx="59">
                  <c:v>1.2546666666666673</c:v>
                </c:pt>
                <c:pt idx="60">
                  <c:v>1.2480476190476197</c:v>
                </c:pt>
                <c:pt idx="61">
                  <c:v>1.2414285714285722</c:v>
                </c:pt>
                <c:pt idx="62">
                  <c:v>1.2348095238095247</c:v>
                </c:pt>
                <c:pt idx="63">
                  <c:v>1.2281904761904772</c:v>
                </c:pt>
                <c:pt idx="64">
                  <c:v>1.2215714285714296</c:v>
                </c:pt>
                <c:pt idx="65">
                  <c:v>1.2149523809523821</c:v>
                </c:pt>
                <c:pt idx="66">
                  <c:v>1.2083333333333346</c:v>
                </c:pt>
                <c:pt idx="67">
                  <c:v>1.2017142857142871</c:v>
                </c:pt>
                <c:pt idx="68">
                  <c:v>1.1950952380952395</c:v>
                </c:pt>
                <c:pt idx="69">
                  <c:v>1.188476190476192</c:v>
                </c:pt>
                <c:pt idx="70">
                  <c:v>1.1818571428571445</c:v>
                </c:pt>
                <c:pt idx="71">
                  <c:v>1.175238095238097</c:v>
                </c:pt>
                <c:pt idx="72">
                  <c:v>1.1686190476190494</c:v>
                </c:pt>
                <c:pt idx="73">
                  <c:v>1.1619999999999999</c:v>
                </c:pt>
                <c:pt idx="74">
                  <c:v>1.1540952380952381</c:v>
                </c:pt>
                <c:pt idx="75">
                  <c:v>1.1461904761904762</c:v>
                </c:pt>
                <c:pt idx="76">
                  <c:v>1.1382857142857143</c:v>
                </c:pt>
                <c:pt idx="77">
                  <c:v>1.1303809523809525</c:v>
                </c:pt>
                <c:pt idx="78">
                  <c:v>1.1224761904761906</c:v>
                </c:pt>
                <c:pt idx="79">
                  <c:v>1.1145714285714288</c:v>
                </c:pt>
                <c:pt idx="80">
                  <c:v>1.1066666666666669</c:v>
                </c:pt>
                <c:pt idx="81">
                  <c:v>1.0987619047619051</c:v>
                </c:pt>
                <c:pt idx="82">
                  <c:v>1.0908571428571432</c:v>
                </c:pt>
                <c:pt idx="83">
                  <c:v>1.0829523809523813</c:v>
                </c:pt>
                <c:pt idx="84">
                  <c:v>1.0750476190476195</c:v>
                </c:pt>
                <c:pt idx="85">
                  <c:v>1.0671428571428576</c:v>
                </c:pt>
                <c:pt idx="86">
                  <c:v>1.0592380952380958</c:v>
                </c:pt>
                <c:pt idx="87">
                  <c:v>1.0513333333333339</c:v>
                </c:pt>
                <c:pt idx="88">
                  <c:v>1.043428571428572</c:v>
                </c:pt>
                <c:pt idx="89">
                  <c:v>1.0355238095238102</c:v>
                </c:pt>
                <c:pt idx="90">
                  <c:v>1.0276190476190483</c:v>
                </c:pt>
                <c:pt idx="91">
                  <c:v>1.0197142857142865</c:v>
                </c:pt>
                <c:pt idx="92">
                  <c:v>1.0118095238095246</c:v>
                </c:pt>
                <c:pt idx="93">
                  <c:v>1.0039047619047627</c:v>
                </c:pt>
                <c:pt idx="94">
                  <c:v>0.996</c:v>
                </c:pt>
                <c:pt idx="95">
                  <c:v>0.99076190476190473</c:v>
                </c:pt>
                <c:pt idx="96">
                  <c:v>0.98552380952380947</c:v>
                </c:pt>
                <c:pt idx="97">
                  <c:v>0.9802857142857142</c:v>
                </c:pt>
                <c:pt idx="98">
                  <c:v>0.97504761904761894</c:v>
                </c:pt>
                <c:pt idx="99">
                  <c:v>0.96980952380952368</c:v>
                </c:pt>
                <c:pt idx="100">
                  <c:v>0.96457142857142841</c:v>
                </c:pt>
                <c:pt idx="101">
                  <c:v>0.95933333333333315</c:v>
                </c:pt>
                <c:pt idx="102">
                  <c:v>0.95409523809523789</c:v>
                </c:pt>
                <c:pt idx="103">
                  <c:v>0.94885714285714262</c:v>
                </c:pt>
                <c:pt idx="104">
                  <c:v>0.94361904761904736</c:v>
                </c:pt>
                <c:pt idx="105">
                  <c:v>0.93838095238095209</c:v>
                </c:pt>
                <c:pt idx="106">
                  <c:v>0.93314285714285683</c:v>
                </c:pt>
                <c:pt idx="107">
                  <c:v>0.92790476190476157</c:v>
                </c:pt>
                <c:pt idx="108">
                  <c:v>0.9226666666666663</c:v>
                </c:pt>
                <c:pt idx="109">
                  <c:v>0.91742857142857104</c:v>
                </c:pt>
                <c:pt idx="110">
                  <c:v>0.91219047619047577</c:v>
                </c:pt>
                <c:pt idx="111">
                  <c:v>0.90695238095238051</c:v>
                </c:pt>
                <c:pt idx="112">
                  <c:v>0.90171428571428525</c:v>
                </c:pt>
                <c:pt idx="113">
                  <c:v>0.89647619047618998</c:v>
                </c:pt>
                <c:pt idx="114">
                  <c:v>0.89123809523809472</c:v>
                </c:pt>
                <c:pt idx="115">
                  <c:v>0.88600000000000001</c:v>
                </c:pt>
                <c:pt idx="116">
                  <c:v>0.88071428571428567</c:v>
                </c:pt>
                <c:pt idx="117">
                  <c:v>0.87542857142857133</c:v>
                </c:pt>
                <c:pt idx="118">
                  <c:v>0.870142857142857</c:v>
                </c:pt>
                <c:pt idx="119">
                  <c:v>0.86485714285714266</c:v>
                </c:pt>
                <c:pt idx="120">
                  <c:v>0.85957142857142832</c:v>
                </c:pt>
                <c:pt idx="121">
                  <c:v>0.85428571428571398</c:v>
                </c:pt>
                <c:pt idx="122">
                  <c:v>0.84899999999999964</c:v>
                </c:pt>
                <c:pt idx="123">
                  <c:v>0.84371428571428531</c:v>
                </c:pt>
                <c:pt idx="124">
                  <c:v>0.83842857142857097</c:v>
                </c:pt>
                <c:pt idx="125">
                  <c:v>0.83314285714285663</c:v>
                </c:pt>
                <c:pt idx="126">
                  <c:v>0.82785714285714229</c:v>
                </c:pt>
                <c:pt idx="127">
                  <c:v>0.82257142857142795</c:v>
                </c:pt>
                <c:pt idx="128">
                  <c:v>0.81728571428571362</c:v>
                </c:pt>
                <c:pt idx="129">
                  <c:v>0.81199999999999928</c:v>
                </c:pt>
                <c:pt idx="130">
                  <c:v>0.80671428571428494</c:v>
                </c:pt>
                <c:pt idx="131">
                  <c:v>0.8014285714285706</c:v>
                </c:pt>
                <c:pt idx="132">
                  <c:v>0.79614285714285626</c:v>
                </c:pt>
                <c:pt idx="133">
                  <c:v>0.79085714285714193</c:v>
                </c:pt>
                <c:pt idx="134">
                  <c:v>0.78557142857142759</c:v>
                </c:pt>
                <c:pt idx="135">
                  <c:v>0.78028571428571325</c:v>
                </c:pt>
                <c:pt idx="136">
                  <c:v>0.77500000000000002</c:v>
                </c:pt>
                <c:pt idx="137">
                  <c:v>0.76971428571428568</c:v>
                </c:pt>
                <c:pt idx="138">
                  <c:v>0.76442857142857135</c:v>
                </c:pt>
                <c:pt idx="139">
                  <c:v>0.75914285714285701</c:v>
                </c:pt>
                <c:pt idx="140">
                  <c:v>0.75385714285714267</c:v>
                </c:pt>
                <c:pt idx="141">
                  <c:v>0.74857142857142833</c:v>
                </c:pt>
                <c:pt idx="142">
                  <c:v>0.74328571428571399</c:v>
                </c:pt>
                <c:pt idx="143">
                  <c:v>0.73799999999999966</c:v>
                </c:pt>
                <c:pt idx="144">
                  <c:v>0.73271428571428532</c:v>
                </c:pt>
                <c:pt idx="145">
                  <c:v>0.72742857142857098</c:v>
                </c:pt>
                <c:pt idx="146">
                  <c:v>0.72214285714285664</c:v>
                </c:pt>
              </c:numCache>
            </c:numRef>
          </c:val>
        </c:ser>
        <c:ser>
          <c:idx val="1"/>
          <c:order val="1"/>
          <c:marker>
            <c:symbol val="none"/>
          </c:marker>
          <c:val>
            <c:numRef>
              <c:f>Sheet2!$V$2:$V$148</c:f>
              <c:numCache>
                <c:formatCode>0.000</c:formatCode>
                <c:ptCount val="147"/>
                <c:pt idx="0" formatCode="0.00">
                  <c:v>0.85</c:v>
                </c:pt>
                <c:pt idx="1">
                  <c:v>0.84799999999999998</c:v>
                </c:pt>
                <c:pt idx="2">
                  <c:v>0.84599999999999997</c:v>
                </c:pt>
                <c:pt idx="3">
                  <c:v>0.84399999999999997</c:v>
                </c:pt>
                <c:pt idx="4">
                  <c:v>0.84199999999999997</c:v>
                </c:pt>
                <c:pt idx="5">
                  <c:v>0.84</c:v>
                </c:pt>
                <c:pt idx="6">
                  <c:v>0.83799999999999997</c:v>
                </c:pt>
                <c:pt idx="7">
                  <c:v>0.83599999999999997</c:v>
                </c:pt>
                <c:pt idx="8">
                  <c:v>0.83399999999999996</c:v>
                </c:pt>
                <c:pt idx="9">
                  <c:v>0.83199999999999996</c:v>
                </c:pt>
                <c:pt idx="10">
                  <c:v>0.83</c:v>
                </c:pt>
                <c:pt idx="11">
                  <c:v>0.82559090909090904</c:v>
                </c:pt>
                <c:pt idx="12">
                  <c:v>0.82118181818181812</c:v>
                </c:pt>
                <c:pt idx="13">
                  <c:v>0.81677272727272721</c:v>
                </c:pt>
                <c:pt idx="14">
                  <c:v>0.81236363636363629</c:v>
                </c:pt>
                <c:pt idx="15">
                  <c:v>0.80795454545454537</c:v>
                </c:pt>
                <c:pt idx="16">
                  <c:v>0.80354545454545445</c:v>
                </c:pt>
                <c:pt idx="17">
                  <c:v>0.79913636363636353</c:v>
                </c:pt>
                <c:pt idx="18">
                  <c:v>0.79472727272727262</c:v>
                </c:pt>
                <c:pt idx="19">
                  <c:v>0.7903181818181817</c:v>
                </c:pt>
                <c:pt idx="20">
                  <c:v>0.78590909090909078</c:v>
                </c:pt>
                <c:pt idx="21">
                  <c:v>0.78149999999999986</c:v>
                </c:pt>
                <c:pt idx="22">
                  <c:v>0.77709090909090894</c:v>
                </c:pt>
                <c:pt idx="23">
                  <c:v>0.77268181818181803</c:v>
                </c:pt>
                <c:pt idx="24">
                  <c:v>0.76827272727272711</c:v>
                </c:pt>
                <c:pt idx="25">
                  <c:v>0.76386363636363619</c:v>
                </c:pt>
                <c:pt idx="26">
                  <c:v>0.75945454545454527</c:v>
                </c:pt>
                <c:pt idx="27">
                  <c:v>0.75504545454545435</c:v>
                </c:pt>
                <c:pt idx="28">
                  <c:v>0.75063636363636344</c:v>
                </c:pt>
                <c:pt idx="29">
                  <c:v>0.74622727272727252</c:v>
                </c:pt>
                <c:pt idx="30">
                  <c:v>0.7418181818181816</c:v>
                </c:pt>
                <c:pt idx="31">
                  <c:v>0.73740909090909068</c:v>
                </c:pt>
                <c:pt idx="32">
                  <c:v>0.73299999999999998</c:v>
                </c:pt>
                <c:pt idx="33">
                  <c:v>0.72885</c:v>
                </c:pt>
                <c:pt idx="34">
                  <c:v>0.72470000000000001</c:v>
                </c:pt>
                <c:pt idx="35">
                  <c:v>0.72055000000000002</c:v>
                </c:pt>
                <c:pt idx="36">
                  <c:v>0.71640000000000004</c:v>
                </c:pt>
                <c:pt idx="37">
                  <c:v>0.71225000000000005</c:v>
                </c:pt>
                <c:pt idx="38">
                  <c:v>0.70810000000000006</c:v>
                </c:pt>
                <c:pt idx="39">
                  <c:v>0.70395000000000008</c:v>
                </c:pt>
                <c:pt idx="40">
                  <c:v>0.69980000000000009</c:v>
                </c:pt>
                <c:pt idx="41">
                  <c:v>0.6956500000000001</c:v>
                </c:pt>
                <c:pt idx="42">
                  <c:v>0.69150000000000011</c:v>
                </c:pt>
                <c:pt idx="43">
                  <c:v>0.68735000000000013</c:v>
                </c:pt>
                <c:pt idx="44">
                  <c:v>0.68320000000000014</c:v>
                </c:pt>
                <c:pt idx="45">
                  <c:v>0.67905000000000015</c:v>
                </c:pt>
                <c:pt idx="46">
                  <c:v>0.67490000000000017</c:v>
                </c:pt>
                <c:pt idx="47">
                  <c:v>0.67075000000000018</c:v>
                </c:pt>
                <c:pt idx="48">
                  <c:v>0.66660000000000019</c:v>
                </c:pt>
                <c:pt idx="49">
                  <c:v>0.66245000000000021</c:v>
                </c:pt>
                <c:pt idx="50">
                  <c:v>0.65830000000000022</c:v>
                </c:pt>
                <c:pt idx="51">
                  <c:v>0.65415000000000023</c:v>
                </c:pt>
                <c:pt idx="52" formatCode="0.00">
                  <c:v>0.65</c:v>
                </c:pt>
                <c:pt idx="53">
                  <c:v>0.64671428571428569</c:v>
                </c:pt>
                <c:pt idx="54">
                  <c:v>0.64342857142857135</c:v>
                </c:pt>
                <c:pt idx="55">
                  <c:v>0.64014285714285701</c:v>
                </c:pt>
                <c:pt idx="56">
                  <c:v>0.63685714285714268</c:v>
                </c:pt>
                <c:pt idx="57">
                  <c:v>0.63357142857142834</c:v>
                </c:pt>
                <c:pt idx="58">
                  <c:v>0.630285714285714</c:v>
                </c:pt>
                <c:pt idx="59">
                  <c:v>0.62699999999999967</c:v>
                </c:pt>
                <c:pt idx="60">
                  <c:v>0.62371428571428533</c:v>
                </c:pt>
                <c:pt idx="61">
                  <c:v>0.620428571428571</c:v>
                </c:pt>
                <c:pt idx="62">
                  <c:v>0.61714285714285666</c:v>
                </c:pt>
                <c:pt idx="63">
                  <c:v>0.61385714285714232</c:v>
                </c:pt>
                <c:pt idx="64">
                  <c:v>0.61057142857142799</c:v>
                </c:pt>
                <c:pt idx="65">
                  <c:v>0.60728571428571365</c:v>
                </c:pt>
                <c:pt idx="66">
                  <c:v>0.60399999999999932</c:v>
                </c:pt>
                <c:pt idx="67">
                  <c:v>0.60071428571428498</c:v>
                </c:pt>
                <c:pt idx="68">
                  <c:v>0.59742857142857064</c:v>
                </c:pt>
                <c:pt idx="69">
                  <c:v>0.59414285714285631</c:v>
                </c:pt>
                <c:pt idx="70">
                  <c:v>0.59085714285714197</c:v>
                </c:pt>
                <c:pt idx="71">
                  <c:v>0.58757142857142763</c:v>
                </c:pt>
                <c:pt idx="72">
                  <c:v>0.5842857142857133</c:v>
                </c:pt>
                <c:pt idx="73">
                  <c:v>0.58099999999999996</c:v>
                </c:pt>
                <c:pt idx="74">
                  <c:v>0.57704761904761903</c:v>
                </c:pt>
                <c:pt idx="75">
                  <c:v>0.5730952380952381</c:v>
                </c:pt>
                <c:pt idx="76">
                  <c:v>0.56914285714285717</c:v>
                </c:pt>
                <c:pt idx="77">
                  <c:v>0.56519047619047624</c:v>
                </c:pt>
                <c:pt idx="78">
                  <c:v>0.56123809523809531</c:v>
                </c:pt>
                <c:pt idx="79">
                  <c:v>0.55728571428571438</c:v>
                </c:pt>
                <c:pt idx="80">
                  <c:v>0.55333333333333345</c:v>
                </c:pt>
                <c:pt idx="81">
                  <c:v>0.54938095238095253</c:v>
                </c:pt>
                <c:pt idx="82">
                  <c:v>0.5454285714285716</c:v>
                </c:pt>
                <c:pt idx="83">
                  <c:v>0.54147619047619067</c:v>
                </c:pt>
                <c:pt idx="84">
                  <c:v>0.53752380952380974</c:v>
                </c:pt>
                <c:pt idx="85">
                  <c:v>0.53357142857142881</c:v>
                </c:pt>
                <c:pt idx="86">
                  <c:v>0.52961904761904788</c:v>
                </c:pt>
                <c:pt idx="87">
                  <c:v>0.52566666666666695</c:v>
                </c:pt>
                <c:pt idx="88">
                  <c:v>0.52171428571428602</c:v>
                </c:pt>
                <c:pt idx="89">
                  <c:v>0.51776190476190509</c:v>
                </c:pt>
                <c:pt idx="90">
                  <c:v>0.51380952380952416</c:v>
                </c:pt>
                <c:pt idx="91">
                  <c:v>0.50985714285714323</c:v>
                </c:pt>
                <c:pt idx="92">
                  <c:v>0.5059047619047623</c:v>
                </c:pt>
                <c:pt idx="93">
                  <c:v>0.50195238095238137</c:v>
                </c:pt>
                <c:pt idx="94">
                  <c:v>0.498</c:v>
                </c:pt>
                <c:pt idx="95">
                  <c:v>0.49538095238095237</c:v>
                </c:pt>
                <c:pt idx="96">
                  <c:v>0.49276190476190473</c:v>
                </c:pt>
                <c:pt idx="97">
                  <c:v>0.4901428571428571</c:v>
                </c:pt>
                <c:pt idx="98">
                  <c:v>0.48752380952380947</c:v>
                </c:pt>
                <c:pt idx="99">
                  <c:v>0.48490476190476184</c:v>
                </c:pt>
                <c:pt idx="100">
                  <c:v>0.48228571428571421</c:v>
                </c:pt>
                <c:pt idx="101">
                  <c:v>0.47966666666666657</c:v>
                </c:pt>
                <c:pt idx="102">
                  <c:v>0.47704761904761894</c:v>
                </c:pt>
                <c:pt idx="103">
                  <c:v>0.47442857142857131</c:v>
                </c:pt>
                <c:pt idx="104">
                  <c:v>0.47180952380952368</c:v>
                </c:pt>
                <c:pt idx="105">
                  <c:v>0.46919047619047605</c:v>
                </c:pt>
                <c:pt idx="106">
                  <c:v>0.46657142857142841</c:v>
                </c:pt>
                <c:pt idx="107">
                  <c:v>0.46395238095238078</c:v>
                </c:pt>
                <c:pt idx="108">
                  <c:v>0.46133333333333315</c:v>
                </c:pt>
                <c:pt idx="109">
                  <c:v>0.45871428571428552</c:v>
                </c:pt>
                <c:pt idx="110">
                  <c:v>0.45609523809523789</c:v>
                </c:pt>
                <c:pt idx="111">
                  <c:v>0.45347619047619026</c:v>
                </c:pt>
                <c:pt idx="112">
                  <c:v>0.45085714285714262</c:v>
                </c:pt>
                <c:pt idx="113">
                  <c:v>0.44823809523809499</c:v>
                </c:pt>
                <c:pt idx="114">
                  <c:v>0.44561904761904736</c:v>
                </c:pt>
                <c:pt idx="115">
                  <c:v>0.443</c:v>
                </c:pt>
                <c:pt idx="116">
                  <c:v>0.44033333333333335</c:v>
                </c:pt>
                <c:pt idx="117">
                  <c:v>0.4376666666666667</c:v>
                </c:pt>
                <c:pt idx="118">
                  <c:v>0.43500000000000005</c:v>
                </c:pt>
                <c:pt idx="119">
                  <c:v>0.4323333333333334</c:v>
                </c:pt>
                <c:pt idx="120">
                  <c:v>0.42966666666666675</c:v>
                </c:pt>
                <c:pt idx="121">
                  <c:v>0.4270000000000001</c:v>
                </c:pt>
                <c:pt idx="122">
                  <c:v>0.42433333333333345</c:v>
                </c:pt>
                <c:pt idx="123">
                  <c:v>0.4216666666666668</c:v>
                </c:pt>
                <c:pt idx="124">
                  <c:v>0.41900000000000015</c:v>
                </c:pt>
                <c:pt idx="125">
                  <c:v>0.4163333333333335</c:v>
                </c:pt>
                <c:pt idx="126">
                  <c:v>0.41366666666666685</c:v>
                </c:pt>
                <c:pt idx="127">
                  <c:v>0.4110000000000002</c:v>
                </c:pt>
                <c:pt idx="128">
                  <c:v>0.40833333333333355</c:v>
                </c:pt>
                <c:pt idx="129">
                  <c:v>0.4056666666666669</c:v>
                </c:pt>
                <c:pt idx="130">
                  <c:v>0.40300000000000025</c:v>
                </c:pt>
                <c:pt idx="131">
                  <c:v>0.4003333333333336</c:v>
                </c:pt>
                <c:pt idx="132">
                  <c:v>0.39766666666666695</c:v>
                </c:pt>
                <c:pt idx="133">
                  <c:v>0.3950000000000003</c:v>
                </c:pt>
                <c:pt idx="134">
                  <c:v>0.39233333333333364</c:v>
                </c:pt>
                <c:pt idx="135">
                  <c:v>0.38966666666666699</c:v>
                </c:pt>
                <c:pt idx="136">
                  <c:v>0.38700000000000001</c:v>
                </c:pt>
                <c:pt idx="137">
                  <c:v>0.38433333333333336</c:v>
                </c:pt>
                <c:pt idx="138">
                  <c:v>0.38166666666666671</c:v>
                </c:pt>
                <c:pt idx="139">
                  <c:v>0.37900000000000006</c:v>
                </c:pt>
                <c:pt idx="140">
                  <c:v>0.37633333333333341</c:v>
                </c:pt>
                <c:pt idx="141">
                  <c:v>0.37366666666666676</c:v>
                </c:pt>
                <c:pt idx="142">
                  <c:v>0.37100000000000011</c:v>
                </c:pt>
                <c:pt idx="143">
                  <c:v>0.36833333333333346</c:v>
                </c:pt>
                <c:pt idx="144">
                  <c:v>0.36566666666666681</c:v>
                </c:pt>
                <c:pt idx="145">
                  <c:v>0.36300000000000016</c:v>
                </c:pt>
                <c:pt idx="146">
                  <c:v>0.36033333333333351</c:v>
                </c:pt>
              </c:numCache>
            </c:numRef>
          </c:val>
        </c:ser>
        <c:ser>
          <c:idx val="2"/>
          <c:order val="2"/>
          <c:marker>
            <c:symbol val="none"/>
          </c:marker>
          <c:val>
            <c:numRef>
              <c:f>Sheet2!$W$2:$W$148</c:f>
              <c:numCache>
                <c:formatCode>0.000</c:formatCode>
                <c:ptCount val="147"/>
                <c:pt idx="0" formatCode="0.00">
                  <c:v>0.82</c:v>
                </c:pt>
                <c:pt idx="1">
                  <c:v>0.81799999999999995</c:v>
                </c:pt>
                <c:pt idx="2">
                  <c:v>0.81599999999999995</c:v>
                </c:pt>
                <c:pt idx="3">
                  <c:v>0.81399999999999995</c:v>
                </c:pt>
                <c:pt idx="4">
                  <c:v>0.81199999999999994</c:v>
                </c:pt>
                <c:pt idx="5">
                  <c:v>0.80999999999999994</c:v>
                </c:pt>
                <c:pt idx="6">
                  <c:v>0.80799999999999994</c:v>
                </c:pt>
                <c:pt idx="7">
                  <c:v>0.80599999999999994</c:v>
                </c:pt>
                <c:pt idx="8">
                  <c:v>0.80399999999999994</c:v>
                </c:pt>
                <c:pt idx="9">
                  <c:v>0.80199999999999994</c:v>
                </c:pt>
                <c:pt idx="10" formatCode="0.00">
                  <c:v>0.79700000000000004</c:v>
                </c:pt>
                <c:pt idx="11">
                  <c:v>0.79381818181818187</c:v>
                </c:pt>
                <c:pt idx="12">
                  <c:v>0.79063636363636369</c:v>
                </c:pt>
                <c:pt idx="13">
                  <c:v>0.78745454545454552</c:v>
                </c:pt>
                <c:pt idx="14">
                  <c:v>0.78427272727272734</c:v>
                </c:pt>
                <c:pt idx="15">
                  <c:v>0.78109090909090917</c:v>
                </c:pt>
                <c:pt idx="16">
                  <c:v>0.77790909090909099</c:v>
                </c:pt>
                <c:pt idx="17">
                  <c:v>0.77472727272727282</c:v>
                </c:pt>
                <c:pt idx="18">
                  <c:v>0.77154545454545465</c:v>
                </c:pt>
                <c:pt idx="19">
                  <c:v>0.76836363636363647</c:v>
                </c:pt>
                <c:pt idx="20">
                  <c:v>0.7651818181818183</c:v>
                </c:pt>
                <c:pt idx="21">
                  <c:v>0.76200000000000012</c:v>
                </c:pt>
                <c:pt idx="22">
                  <c:v>0.75881818181818195</c:v>
                </c:pt>
                <c:pt idx="23">
                  <c:v>0.75563636363636377</c:v>
                </c:pt>
                <c:pt idx="24">
                  <c:v>0.7524545454545456</c:v>
                </c:pt>
                <c:pt idx="25">
                  <c:v>0.74927272727272742</c:v>
                </c:pt>
                <c:pt idx="26">
                  <c:v>0.74609090909090925</c:v>
                </c:pt>
                <c:pt idx="27">
                  <c:v>0.74290909090909107</c:v>
                </c:pt>
                <c:pt idx="28">
                  <c:v>0.7397272727272729</c:v>
                </c:pt>
                <c:pt idx="29">
                  <c:v>0.73654545454545473</c:v>
                </c:pt>
                <c:pt idx="30">
                  <c:v>0.73336363636363655</c:v>
                </c:pt>
                <c:pt idx="31">
                  <c:v>0.73018181818181838</c:v>
                </c:pt>
                <c:pt idx="32" formatCode="0.00">
                  <c:v>0.72599999999999998</c:v>
                </c:pt>
                <c:pt idx="33">
                  <c:v>0.72255000000000003</c:v>
                </c:pt>
                <c:pt idx="34">
                  <c:v>0.71910000000000007</c:v>
                </c:pt>
                <c:pt idx="35">
                  <c:v>0.71565000000000012</c:v>
                </c:pt>
                <c:pt idx="36">
                  <c:v>0.71220000000000017</c:v>
                </c:pt>
                <c:pt idx="37">
                  <c:v>0.70875000000000021</c:v>
                </c:pt>
                <c:pt idx="38">
                  <c:v>0.70530000000000026</c:v>
                </c:pt>
                <c:pt idx="39">
                  <c:v>0.70185000000000031</c:v>
                </c:pt>
                <c:pt idx="40">
                  <c:v>0.69840000000000035</c:v>
                </c:pt>
                <c:pt idx="41">
                  <c:v>0.6949500000000004</c:v>
                </c:pt>
                <c:pt idx="42">
                  <c:v>0.69150000000000045</c:v>
                </c:pt>
                <c:pt idx="43">
                  <c:v>0.68805000000000049</c:v>
                </c:pt>
                <c:pt idx="44">
                  <c:v>0.68460000000000054</c:v>
                </c:pt>
                <c:pt idx="45">
                  <c:v>0.68115000000000059</c:v>
                </c:pt>
                <c:pt idx="46">
                  <c:v>0.67770000000000064</c:v>
                </c:pt>
                <c:pt idx="47">
                  <c:v>0.67425000000000068</c:v>
                </c:pt>
                <c:pt idx="48">
                  <c:v>0.67080000000000073</c:v>
                </c:pt>
                <c:pt idx="49">
                  <c:v>0.66735000000000078</c:v>
                </c:pt>
                <c:pt idx="50">
                  <c:v>0.66390000000000082</c:v>
                </c:pt>
                <c:pt idx="51">
                  <c:v>0.66045000000000087</c:v>
                </c:pt>
                <c:pt idx="52" formatCode="0.00">
                  <c:v>0.65700000000000003</c:v>
                </c:pt>
                <c:pt idx="53" formatCode="0.00">
                  <c:v>0.65376190476190477</c:v>
                </c:pt>
                <c:pt idx="54" formatCode="0.00">
                  <c:v>0.6505238095238095</c:v>
                </c:pt>
                <c:pt idx="55" formatCode="0.00">
                  <c:v>0.64728571428571424</c:v>
                </c:pt>
                <c:pt idx="56" formatCode="0.00">
                  <c:v>0.64404761904761898</c:v>
                </c:pt>
                <c:pt idx="57" formatCode="0.00">
                  <c:v>0.64080952380952372</c:v>
                </c:pt>
                <c:pt idx="58" formatCode="0.00">
                  <c:v>0.63757142857142846</c:v>
                </c:pt>
                <c:pt idx="59" formatCode="0.00">
                  <c:v>0.63433333333333319</c:v>
                </c:pt>
                <c:pt idx="60" formatCode="0.00">
                  <c:v>0.63109523809523793</c:v>
                </c:pt>
                <c:pt idx="61" formatCode="0.00">
                  <c:v>0.62785714285714267</c:v>
                </c:pt>
                <c:pt idx="62" formatCode="0.00">
                  <c:v>0.62461904761904741</c:v>
                </c:pt>
                <c:pt idx="63" formatCode="0.00">
                  <c:v>0.62138095238095215</c:v>
                </c:pt>
                <c:pt idx="64" formatCode="0.00">
                  <c:v>0.61814285714285688</c:v>
                </c:pt>
                <c:pt idx="65" formatCode="0.00">
                  <c:v>0.61490476190476162</c:v>
                </c:pt>
                <c:pt idx="66" formatCode="0.00">
                  <c:v>0.61166666666666636</c:v>
                </c:pt>
                <c:pt idx="67" formatCode="0.00">
                  <c:v>0.6084285714285711</c:v>
                </c:pt>
                <c:pt idx="68" formatCode="0.00">
                  <c:v>0.60519047619047583</c:v>
                </c:pt>
                <c:pt idx="69" formatCode="0.00">
                  <c:v>0.60195238095238057</c:v>
                </c:pt>
                <c:pt idx="70" formatCode="0.00">
                  <c:v>0.59871428571428531</c:v>
                </c:pt>
                <c:pt idx="71" formatCode="0.00">
                  <c:v>0.59547619047619005</c:v>
                </c:pt>
                <c:pt idx="72" formatCode="0.00">
                  <c:v>0.59223809523809479</c:v>
                </c:pt>
                <c:pt idx="73" formatCode="0.00">
                  <c:v>0.58899999999999997</c:v>
                </c:pt>
                <c:pt idx="74" formatCode="0.00">
                  <c:v>0.58485714285714285</c:v>
                </c:pt>
                <c:pt idx="75" formatCode="0.00">
                  <c:v>0.58071428571428574</c:v>
                </c:pt>
                <c:pt idx="76" formatCode="0.00">
                  <c:v>0.57657142857142862</c:v>
                </c:pt>
                <c:pt idx="77" formatCode="0.00">
                  <c:v>0.57242857142857151</c:v>
                </c:pt>
                <c:pt idx="78" formatCode="0.00">
                  <c:v>0.56828571428571439</c:v>
                </c:pt>
                <c:pt idx="79" formatCode="0.00">
                  <c:v>0.56414285714285728</c:v>
                </c:pt>
                <c:pt idx="80" formatCode="0.00">
                  <c:v>0.56000000000000016</c:v>
                </c:pt>
                <c:pt idx="81" formatCode="0.00">
                  <c:v>0.55585714285714305</c:v>
                </c:pt>
                <c:pt idx="82" formatCode="0.00">
                  <c:v>0.55171428571428593</c:v>
                </c:pt>
                <c:pt idx="83" formatCode="0.00">
                  <c:v>0.54757142857142882</c:v>
                </c:pt>
                <c:pt idx="84" formatCode="0.00">
                  <c:v>0.54342857142857171</c:v>
                </c:pt>
                <c:pt idx="85" formatCode="0.00">
                  <c:v>0.53928571428571459</c:v>
                </c:pt>
                <c:pt idx="86" formatCode="0.00">
                  <c:v>0.53514285714285748</c:v>
                </c:pt>
                <c:pt idx="87" formatCode="0.00">
                  <c:v>0.53100000000000036</c:v>
                </c:pt>
                <c:pt idx="88" formatCode="0.00">
                  <c:v>0.52685714285714325</c:v>
                </c:pt>
                <c:pt idx="89" formatCode="0.00">
                  <c:v>0.52271428571428613</c:v>
                </c:pt>
                <c:pt idx="90" formatCode="0.00">
                  <c:v>0.51857142857142902</c:v>
                </c:pt>
                <c:pt idx="91" formatCode="0.00">
                  <c:v>0.5144285714285719</c:v>
                </c:pt>
                <c:pt idx="92" formatCode="0.00">
                  <c:v>0.51028571428571479</c:v>
                </c:pt>
                <c:pt idx="93" formatCode="0.00">
                  <c:v>0.50614285714285767</c:v>
                </c:pt>
                <c:pt idx="94" formatCode="0.00">
                  <c:v>0.502</c:v>
                </c:pt>
                <c:pt idx="95" formatCode="0.00">
                  <c:v>0.499</c:v>
                </c:pt>
                <c:pt idx="96" formatCode="0.00">
                  <c:v>0.496</c:v>
                </c:pt>
                <c:pt idx="97" formatCode="0.00">
                  <c:v>0.49299999999999999</c:v>
                </c:pt>
                <c:pt idx="98" formatCode="0.00">
                  <c:v>0.49</c:v>
                </c:pt>
                <c:pt idx="99" formatCode="0.00">
                  <c:v>0.48699999999999999</c:v>
                </c:pt>
                <c:pt idx="100" formatCode="0.00">
                  <c:v>0.48399999999999999</c:v>
                </c:pt>
                <c:pt idx="101" formatCode="0.00">
                  <c:v>0.48099999999999998</c:v>
                </c:pt>
                <c:pt idx="102" formatCode="0.00">
                  <c:v>0.47799999999999998</c:v>
                </c:pt>
                <c:pt idx="103" formatCode="0.00">
                  <c:v>0.47499999999999998</c:v>
                </c:pt>
                <c:pt idx="104" formatCode="0.00">
                  <c:v>0.47199999999999998</c:v>
                </c:pt>
                <c:pt idx="105" formatCode="0.00">
                  <c:v>0.46899999999999997</c:v>
                </c:pt>
                <c:pt idx="106" formatCode="0.00">
                  <c:v>0.46599999999999997</c:v>
                </c:pt>
                <c:pt idx="107" formatCode="0.00">
                  <c:v>0.46299999999999997</c:v>
                </c:pt>
                <c:pt idx="108" formatCode="0.00">
                  <c:v>0.45999999999999996</c:v>
                </c:pt>
                <c:pt idx="109" formatCode="0.00">
                  <c:v>0.45699999999999996</c:v>
                </c:pt>
                <c:pt idx="110" formatCode="0.00">
                  <c:v>0.45399999999999996</c:v>
                </c:pt>
                <c:pt idx="111" formatCode="0.00">
                  <c:v>0.45099999999999996</c:v>
                </c:pt>
                <c:pt idx="112" formatCode="0.00">
                  <c:v>0.44799999999999995</c:v>
                </c:pt>
                <c:pt idx="113" formatCode="0.00">
                  <c:v>0.44499999999999995</c:v>
                </c:pt>
                <c:pt idx="114" formatCode="0.00">
                  <c:v>0.44199999999999995</c:v>
                </c:pt>
                <c:pt idx="115" formatCode="0.00">
                  <c:v>0.439</c:v>
                </c:pt>
                <c:pt idx="116" formatCode="0.00">
                  <c:v>0.43642857142857144</c:v>
                </c:pt>
                <c:pt idx="117" formatCode="0.00">
                  <c:v>0.43385714285714289</c:v>
                </c:pt>
                <c:pt idx="118" formatCode="0.00">
                  <c:v>0.43128571428571433</c:v>
                </c:pt>
                <c:pt idx="119" formatCode="0.00">
                  <c:v>0.42871428571428577</c:v>
                </c:pt>
                <c:pt idx="120" formatCode="0.00">
                  <c:v>0.42614285714285721</c:v>
                </c:pt>
                <c:pt idx="121" formatCode="0.00">
                  <c:v>0.42357142857142865</c:v>
                </c:pt>
                <c:pt idx="122" formatCode="0.00">
                  <c:v>0.4210000000000001</c:v>
                </c:pt>
                <c:pt idx="123" formatCode="0.00">
                  <c:v>0.41842857142857154</c:v>
                </c:pt>
                <c:pt idx="124" formatCode="0.00">
                  <c:v>0.41585714285714298</c:v>
                </c:pt>
                <c:pt idx="125" formatCode="0.00">
                  <c:v>0.41328571428571442</c:v>
                </c:pt>
                <c:pt idx="126" formatCode="0.00">
                  <c:v>0.41071428571428586</c:v>
                </c:pt>
                <c:pt idx="127" formatCode="0.00">
                  <c:v>0.40814285714285731</c:v>
                </c:pt>
                <c:pt idx="128" formatCode="0.00">
                  <c:v>0.40557142857142875</c:v>
                </c:pt>
                <c:pt idx="129" formatCode="0.00">
                  <c:v>0.40300000000000019</c:v>
                </c:pt>
                <c:pt idx="130" formatCode="0.00">
                  <c:v>0.40042857142857163</c:v>
                </c:pt>
                <c:pt idx="131" formatCode="0.00">
                  <c:v>0.39785714285714308</c:v>
                </c:pt>
                <c:pt idx="132" formatCode="0.00">
                  <c:v>0.39528571428571452</c:v>
                </c:pt>
                <c:pt idx="133" formatCode="0.00">
                  <c:v>0.39271428571428596</c:v>
                </c:pt>
                <c:pt idx="134" formatCode="0.00">
                  <c:v>0.3901428571428574</c:v>
                </c:pt>
                <c:pt idx="135" formatCode="0.00">
                  <c:v>0.38757142857142884</c:v>
                </c:pt>
                <c:pt idx="136" formatCode="0.00">
                  <c:v>0.38500000000000001</c:v>
                </c:pt>
                <c:pt idx="137">
                  <c:v>0.38233333333333336</c:v>
                </c:pt>
                <c:pt idx="138">
                  <c:v>0.37966666666666671</c:v>
                </c:pt>
                <c:pt idx="139">
                  <c:v>0.37700000000000006</c:v>
                </c:pt>
                <c:pt idx="140">
                  <c:v>0.37433333333333341</c:v>
                </c:pt>
                <c:pt idx="141">
                  <c:v>0.37166666666666676</c:v>
                </c:pt>
                <c:pt idx="142">
                  <c:v>0.36900000000000011</c:v>
                </c:pt>
                <c:pt idx="143">
                  <c:v>0.36633333333333346</c:v>
                </c:pt>
                <c:pt idx="144">
                  <c:v>0.3636666666666668</c:v>
                </c:pt>
                <c:pt idx="145">
                  <c:v>0.36100000000000015</c:v>
                </c:pt>
                <c:pt idx="146">
                  <c:v>0.3583333333333335</c:v>
                </c:pt>
              </c:numCache>
            </c:numRef>
          </c:val>
        </c:ser>
        <c:ser>
          <c:idx val="3"/>
          <c:order val="3"/>
          <c:marker>
            <c:symbol val="none"/>
          </c:marker>
          <c:val>
            <c:numRef>
              <c:f>Sheet2!$X$2:$X$148</c:f>
              <c:numCache>
                <c:formatCode>0.00</c:formatCode>
                <c:ptCount val="147"/>
                <c:pt idx="0">
                  <c:v>0.19</c:v>
                </c:pt>
                <c:pt idx="1">
                  <c:v>0.19</c:v>
                </c:pt>
                <c:pt idx="2">
                  <c:v>0.19</c:v>
                </c:pt>
                <c:pt idx="3">
                  <c:v>0.19</c:v>
                </c:pt>
                <c:pt idx="4">
                  <c:v>0.19</c:v>
                </c:pt>
                <c:pt idx="5">
                  <c:v>0.19</c:v>
                </c:pt>
                <c:pt idx="6">
                  <c:v>0.19</c:v>
                </c:pt>
                <c:pt idx="7">
                  <c:v>0.19</c:v>
                </c:pt>
                <c:pt idx="8">
                  <c:v>0.19</c:v>
                </c:pt>
                <c:pt idx="9">
                  <c:v>0.19</c:v>
                </c:pt>
                <c:pt idx="10">
                  <c:v>0.19</c:v>
                </c:pt>
                <c:pt idx="11" formatCode="0.000">
                  <c:v>0.18954545454545454</c:v>
                </c:pt>
                <c:pt idx="12" formatCode="0.000">
                  <c:v>0.18909090909090909</c:v>
                </c:pt>
                <c:pt idx="13" formatCode="0.000">
                  <c:v>0.18863636363636363</c:v>
                </c:pt>
                <c:pt idx="14" formatCode="0.000">
                  <c:v>0.18818181818181817</c:v>
                </c:pt>
                <c:pt idx="15" formatCode="0.000">
                  <c:v>0.18772727272727271</c:v>
                </c:pt>
                <c:pt idx="16" formatCode="0.000">
                  <c:v>0.18727272727272726</c:v>
                </c:pt>
                <c:pt idx="17" formatCode="0.000">
                  <c:v>0.1868181818181818</c:v>
                </c:pt>
                <c:pt idx="18" formatCode="0.000">
                  <c:v>0.18636363636363634</c:v>
                </c:pt>
                <c:pt idx="19" formatCode="0.000">
                  <c:v>0.18590909090909088</c:v>
                </c:pt>
                <c:pt idx="20" formatCode="0.000">
                  <c:v>0.18545454545454543</c:v>
                </c:pt>
                <c:pt idx="21" formatCode="0.000">
                  <c:v>0.18499999999999997</c:v>
                </c:pt>
                <c:pt idx="22" formatCode="0.000">
                  <c:v>0.18454545454545451</c:v>
                </c:pt>
                <c:pt idx="23" formatCode="0.000">
                  <c:v>0.18409090909090906</c:v>
                </c:pt>
                <c:pt idx="24" formatCode="0.000">
                  <c:v>0.1836363636363636</c:v>
                </c:pt>
                <c:pt idx="25" formatCode="0.000">
                  <c:v>0.18318181818181814</c:v>
                </c:pt>
                <c:pt idx="26" formatCode="0.000">
                  <c:v>0.18272727272727268</c:v>
                </c:pt>
                <c:pt idx="27" formatCode="0.000">
                  <c:v>0.18227272727272723</c:v>
                </c:pt>
                <c:pt idx="28" formatCode="0.000">
                  <c:v>0.18181818181818177</c:v>
                </c:pt>
                <c:pt idx="29" formatCode="0.000">
                  <c:v>0.18136363636363631</c:v>
                </c:pt>
                <c:pt idx="30" formatCode="0.000">
                  <c:v>0.18090909090909085</c:v>
                </c:pt>
                <c:pt idx="31" formatCode="0.000">
                  <c:v>0.1804545454545454</c:v>
                </c:pt>
                <c:pt idx="32">
                  <c:v>0.18</c:v>
                </c:pt>
                <c:pt idx="33" formatCode="0.000">
                  <c:v>0.17949999999999999</c:v>
                </c:pt>
                <c:pt idx="34" formatCode="0.000">
                  <c:v>0.17899999999999999</c:v>
                </c:pt>
                <c:pt idx="35" formatCode="0.000">
                  <c:v>0.17849999999999999</c:v>
                </c:pt>
                <c:pt idx="36" formatCode="0.000">
                  <c:v>0.17799999999999999</c:v>
                </c:pt>
                <c:pt idx="37" formatCode="0.000">
                  <c:v>0.17749999999999999</c:v>
                </c:pt>
                <c:pt idx="38" formatCode="0.000">
                  <c:v>0.17699999999999999</c:v>
                </c:pt>
                <c:pt idx="39" formatCode="0.000">
                  <c:v>0.17649999999999999</c:v>
                </c:pt>
                <c:pt idx="40" formatCode="0.000">
                  <c:v>0.17599999999999999</c:v>
                </c:pt>
                <c:pt idx="41" formatCode="0.000">
                  <c:v>0.17549999999999999</c:v>
                </c:pt>
                <c:pt idx="42" formatCode="0.000">
                  <c:v>0.17499999999999999</c:v>
                </c:pt>
                <c:pt idx="43" formatCode="0.000">
                  <c:v>0.17449999999999999</c:v>
                </c:pt>
                <c:pt idx="44" formatCode="0.000">
                  <c:v>0.17399999999999999</c:v>
                </c:pt>
                <c:pt idx="45" formatCode="0.000">
                  <c:v>0.17349999999999999</c:v>
                </c:pt>
                <c:pt idx="46" formatCode="0.000">
                  <c:v>0.17299999999999999</c:v>
                </c:pt>
                <c:pt idx="47" formatCode="0.000">
                  <c:v>0.17249999999999999</c:v>
                </c:pt>
                <c:pt idx="48" formatCode="0.000">
                  <c:v>0.17199999999999999</c:v>
                </c:pt>
                <c:pt idx="49" formatCode="0.000">
                  <c:v>0.17149999999999999</c:v>
                </c:pt>
                <c:pt idx="50" formatCode="0.000">
                  <c:v>0.17099999999999999</c:v>
                </c:pt>
                <c:pt idx="51" formatCode="0.000">
                  <c:v>0.17049999999999998</c:v>
                </c:pt>
                <c:pt idx="52" formatCode="0.000">
                  <c:v>0.17</c:v>
                </c:pt>
                <c:pt idx="53" formatCode="0.000">
                  <c:v>0.16952380952380955</c:v>
                </c:pt>
                <c:pt idx="54" formatCode="0.000">
                  <c:v>0.16904761904761909</c:v>
                </c:pt>
                <c:pt idx="55" formatCode="0.000">
                  <c:v>0.16857142857142862</c:v>
                </c:pt>
                <c:pt idx="56" formatCode="0.000">
                  <c:v>0.16809523809523816</c:v>
                </c:pt>
                <c:pt idx="57" formatCode="0.000">
                  <c:v>0.1676190476190477</c:v>
                </c:pt>
                <c:pt idx="58" formatCode="0.000">
                  <c:v>0.16714285714285723</c:v>
                </c:pt>
                <c:pt idx="59" formatCode="0.000">
                  <c:v>0.16666666666666677</c:v>
                </c:pt>
                <c:pt idx="60" formatCode="0.000">
                  <c:v>0.16619047619047631</c:v>
                </c:pt>
                <c:pt idx="61" formatCode="0.000">
                  <c:v>0.16571428571428584</c:v>
                </c:pt>
                <c:pt idx="62" formatCode="0.000">
                  <c:v>0.16523809523809538</c:v>
                </c:pt>
                <c:pt idx="63" formatCode="0.000">
                  <c:v>0.16476190476190491</c:v>
                </c:pt>
                <c:pt idx="64" formatCode="0.000">
                  <c:v>0.16428571428571445</c:v>
                </c:pt>
                <c:pt idx="65" formatCode="0.000">
                  <c:v>0.16380952380952399</c:v>
                </c:pt>
                <c:pt idx="66" formatCode="0.000">
                  <c:v>0.16333333333333352</c:v>
                </c:pt>
                <c:pt idx="67" formatCode="0.000">
                  <c:v>0.16285714285714306</c:v>
                </c:pt>
                <c:pt idx="68" formatCode="0.000">
                  <c:v>0.1623809523809526</c:v>
                </c:pt>
                <c:pt idx="69" formatCode="0.000">
                  <c:v>0.16190476190476213</c:v>
                </c:pt>
                <c:pt idx="70" formatCode="0.000">
                  <c:v>0.16142857142857167</c:v>
                </c:pt>
                <c:pt idx="71" formatCode="0.000">
                  <c:v>0.16095238095238121</c:v>
                </c:pt>
                <c:pt idx="72" formatCode="0.000">
                  <c:v>0.16047619047619074</c:v>
                </c:pt>
                <c:pt idx="73" formatCode="0.000">
                  <c:v>0.16</c:v>
                </c:pt>
                <c:pt idx="74" formatCode="0.000">
                  <c:v>0.15952380952380954</c:v>
                </c:pt>
                <c:pt idx="75" formatCode="0.000">
                  <c:v>0.15904761904761908</c:v>
                </c:pt>
                <c:pt idx="76" formatCode="0.000">
                  <c:v>0.15857142857142861</c:v>
                </c:pt>
                <c:pt idx="77" formatCode="0.000">
                  <c:v>0.15809523809523815</c:v>
                </c:pt>
                <c:pt idx="78" formatCode="0.000">
                  <c:v>0.15761904761904769</c:v>
                </c:pt>
                <c:pt idx="79" formatCode="0.000">
                  <c:v>0.15714285714285722</c:v>
                </c:pt>
                <c:pt idx="80" formatCode="0.000">
                  <c:v>0.15666666666666676</c:v>
                </c:pt>
                <c:pt idx="81" formatCode="0.000">
                  <c:v>0.1561904761904763</c:v>
                </c:pt>
                <c:pt idx="82" formatCode="0.000">
                  <c:v>0.15571428571428583</c:v>
                </c:pt>
                <c:pt idx="83" formatCode="0.000">
                  <c:v>0.15523809523809537</c:v>
                </c:pt>
                <c:pt idx="84" formatCode="0.000">
                  <c:v>0.15476190476190491</c:v>
                </c:pt>
                <c:pt idx="85" formatCode="0.000">
                  <c:v>0.15428571428571444</c:v>
                </c:pt>
                <c:pt idx="86" formatCode="0.000">
                  <c:v>0.15380952380952398</c:v>
                </c:pt>
                <c:pt idx="87" formatCode="0.000">
                  <c:v>0.15333333333333352</c:v>
                </c:pt>
                <c:pt idx="88" formatCode="0.000">
                  <c:v>0.15285714285714305</c:v>
                </c:pt>
                <c:pt idx="89" formatCode="0.000">
                  <c:v>0.15238095238095259</c:v>
                </c:pt>
                <c:pt idx="90" formatCode="0.000">
                  <c:v>0.15190476190476213</c:v>
                </c:pt>
                <c:pt idx="91" formatCode="0.000">
                  <c:v>0.15142857142857166</c:v>
                </c:pt>
                <c:pt idx="92" formatCode="0.000">
                  <c:v>0.1509523809523812</c:v>
                </c:pt>
                <c:pt idx="93" formatCode="0.000">
                  <c:v>0.15047619047619074</c:v>
                </c:pt>
                <c:pt idx="94" formatCode="0.000">
                  <c:v>0.15</c:v>
                </c:pt>
                <c:pt idx="95" formatCode="0.000">
                  <c:v>0.14976190476190476</c:v>
                </c:pt>
                <c:pt idx="96" formatCode="0.000">
                  <c:v>0.14952380952380953</c:v>
                </c:pt>
                <c:pt idx="97" formatCode="0.000">
                  <c:v>0.1492857142857143</c:v>
                </c:pt>
                <c:pt idx="98" formatCode="0.000">
                  <c:v>0.14904761904761907</c:v>
                </c:pt>
                <c:pt idx="99" formatCode="0.000">
                  <c:v>0.14880952380952384</c:v>
                </c:pt>
                <c:pt idx="100" formatCode="0.000">
                  <c:v>0.1485714285714286</c:v>
                </c:pt>
                <c:pt idx="101" formatCode="0.000">
                  <c:v>0.14833333333333337</c:v>
                </c:pt>
                <c:pt idx="102" formatCode="0.000">
                  <c:v>0.14809523809523814</c:v>
                </c:pt>
                <c:pt idx="103" formatCode="0.000">
                  <c:v>0.14785714285714291</c:v>
                </c:pt>
                <c:pt idx="104" formatCode="0.000">
                  <c:v>0.14761904761904768</c:v>
                </c:pt>
                <c:pt idx="105" formatCode="0.000">
                  <c:v>0.14738095238095245</c:v>
                </c:pt>
                <c:pt idx="106" formatCode="0.000">
                  <c:v>0.14714285714285721</c:v>
                </c:pt>
                <c:pt idx="107" formatCode="0.000">
                  <c:v>0.14690476190476198</c:v>
                </c:pt>
                <c:pt idx="108" formatCode="0.000">
                  <c:v>0.14666666666666675</c:v>
                </c:pt>
                <c:pt idx="109" formatCode="0.000">
                  <c:v>0.14642857142857152</c:v>
                </c:pt>
                <c:pt idx="110" formatCode="0.000">
                  <c:v>0.14619047619047629</c:v>
                </c:pt>
                <c:pt idx="111" formatCode="0.000">
                  <c:v>0.14595238095238106</c:v>
                </c:pt>
                <c:pt idx="112" formatCode="0.000">
                  <c:v>0.14571428571428582</c:v>
                </c:pt>
                <c:pt idx="113" formatCode="0.000">
                  <c:v>0.14547619047619059</c:v>
                </c:pt>
                <c:pt idx="114" formatCode="0.000">
                  <c:v>0.14523809523809536</c:v>
                </c:pt>
                <c:pt idx="115" formatCode="0.000">
                  <c:v>0.14499999999999999</c:v>
                </c:pt>
                <c:pt idx="116" formatCode="0.000">
                  <c:v>0.14476190476190476</c:v>
                </c:pt>
                <c:pt idx="117" formatCode="0.000">
                  <c:v>0.14452380952380953</c:v>
                </c:pt>
                <c:pt idx="118" formatCode="0.000">
                  <c:v>0.14428571428571429</c:v>
                </c:pt>
                <c:pt idx="119" formatCode="0.000">
                  <c:v>0.14404761904761906</c:v>
                </c:pt>
                <c:pt idx="120" formatCode="0.000">
                  <c:v>0.14380952380952383</c:v>
                </c:pt>
                <c:pt idx="121" formatCode="0.000">
                  <c:v>0.1435714285714286</c:v>
                </c:pt>
                <c:pt idx="122" formatCode="0.000">
                  <c:v>0.14333333333333337</c:v>
                </c:pt>
                <c:pt idx="123" formatCode="0.000">
                  <c:v>0.14309523809523814</c:v>
                </c:pt>
                <c:pt idx="124" formatCode="0.000">
                  <c:v>0.1428571428571429</c:v>
                </c:pt>
                <c:pt idx="125" formatCode="0.000">
                  <c:v>0.14261904761904767</c:v>
                </c:pt>
                <c:pt idx="126" formatCode="0.000">
                  <c:v>0.14238095238095244</c:v>
                </c:pt>
                <c:pt idx="127" formatCode="0.000">
                  <c:v>0.14214285714285721</c:v>
                </c:pt>
                <c:pt idx="128" formatCode="0.000">
                  <c:v>0.14190476190476198</c:v>
                </c:pt>
                <c:pt idx="129" formatCode="0.000">
                  <c:v>0.14166666666666675</c:v>
                </c:pt>
                <c:pt idx="130" formatCode="0.000">
                  <c:v>0.14142857142857151</c:v>
                </c:pt>
                <c:pt idx="131" formatCode="0.000">
                  <c:v>0.14119047619047628</c:v>
                </c:pt>
                <c:pt idx="132" formatCode="0.000">
                  <c:v>0.14095238095238105</c:v>
                </c:pt>
                <c:pt idx="133" formatCode="0.000">
                  <c:v>0.14071428571428582</c:v>
                </c:pt>
                <c:pt idx="134" formatCode="0.000">
                  <c:v>0.14047619047619059</c:v>
                </c:pt>
                <c:pt idx="135" formatCode="0.000">
                  <c:v>0.14023809523809536</c:v>
                </c:pt>
                <c:pt idx="136" formatCode="0.000">
                  <c:v>0.14000000000000001</c:v>
                </c:pt>
                <c:pt idx="137" formatCode="0.000">
                  <c:v>0.14000000000000001</c:v>
                </c:pt>
                <c:pt idx="138" formatCode="0.000">
                  <c:v>0.14000000000000001</c:v>
                </c:pt>
                <c:pt idx="139" formatCode="0.000">
                  <c:v>0.14000000000000001</c:v>
                </c:pt>
                <c:pt idx="140" formatCode="0.000">
                  <c:v>0.14000000000000001</c:v>
                </c:pt>
                <c:pt idx="141" formatCode="0.000">
                  <c:v>0.14000000000000001</c:v>
                </c:pt>
                <c:pt idx="142" formatCode="0.000">
                  <c:v>0.14000000000000001</c:v>
                </c:pt>
                <c:pt idx="143" formatCode="0.000">
                  <c:v>0.14000000000000001</c:v>
                </c:pt>
                <c:pt idx="144" formatCode="0.000">
                  <c:v>0.14000000000000001</c:v>
                </c:pt>
                <c:pt idx="145" formatCode="0.000">
                  <c:v>0.14000000000000001</c:v>
                </c:pt>
                <c:pt idx="146" formatCode="0.000">
                  <c:v>0.14000000000000001</c:v>
                </c:pt>
              </c:numCache>
            </c:numRef>
          </c:val>
        </c:ser>
        <c:ser>
          <c:idx val="4"/>
          <c:order val="4"/>
          <c:marker>
            <c:symbol val="none"/>
          </c:marker>
          <c:val>
            <c:numRef>
              <c:f>Sheet2!$Y$2:$Y$148</c:f>
              <c:numCache>
                <c:formatCode>0.00</c:formatCode>
                <c:ptCount val="147"/>
                <c:pt idx="0">
                  <c:v>0.22</c:v>
                </c:pt>
                <c:pt idx="1">
                  <c:v>0.22</c:v>
                </c:pt>
                <c:pt idx="2">
                  <c:v>0.22</c:v>
                </c:pt>
                <c:pt idx="3">
                  <c:v>0.22</c:v>
                </c:pt>
                <c:pt idx="4">
                  <c:v>0.22</c:v>
                </c:pt>
                <c:pt idx="5">
                  <c:v>0.22</c:v>
                </c:pt>
                <c:pt idx="6">
                  <c:v>0.22</c:v>
                </c:pt>
                <c:pt idx="7">
                  <c:v>0.22</c:v>
                </c:pt>
                <c:pt idx="8">
                  <c:v>0.22</c:v>
                </c:pt>
                <c:pt idx="9">
                  <c:v>0.22</c:v>
                </c:pt>
                <c:pt idx="10">
                  <c:v>0.22</c:v>
                </c:pt>
                <c:pt idx="11" formatCode="0.000">
                  <c:v>0.21954545454545454</c:v>
                </c:pt>
                <c:pt idx="12" formatCode="0.000">
                  <c:v>0.21909090909090909</c:v>
                </c:pt>
                <c:pt idx="13" formatCode="0.000">
                  <c:v>0.21863636363636363</c:v>
                </c:pt>
                <c:pt idx="14" formatCode="0.000">
                  <c:v>0.21818181818181817</c:v>
                </c:pt>
                <c:pt idx="15" formatCode="0.000">
                  <c:v>0.21772727272727271</c:v>
                </c:pt>
                <c:pt idx="16" formatCode="0.000">
                  <c:v>0.21727272727272726</c:v>
                </c:pt>
                <c:pt idx="17" formatCode="0.000">
                  <c:v>0.2168181818181818</c:v>
                </c:pt>
                <c:pt idx="18" formatCode="0.000">
                  <c:v>0.21636363636363634</c:v>
                </c:pt>
                <c:pt idx="19" formatCode="0.000">
                  <c:v>0.21590909090909088</c:v>
                </c:pt>
                <c:pt idx="20" formatCode="0.000">
                  <c:v>0.21545454545454543</c:v>
                </c:pt>
                <c:pt idx="21" formatCode="0.000">
                  <c:v>0.21499999999999997</c:v>
                </c:pt>
                <c:pt idx="22" formatCode="0.000">
                  <c:v>0.21454545454545451</c:v>
                </c:pt>
                <c:pt idx="23" formatCode="0.000">
                  <c:v>0.21409090909090905</c:v>
                </c:pt>
                <c:pt idx="24" formatCode="0.000">
                  <c:v>0.2136363636363636</c:v>
                </c:pt>
                <c:pt idx="25" formatCode="0.000">
                  <c:v>0.21318181818181814</c:v>
                </c:pt>
                <c:pt idx="26" formatCode="0.000">
                  <c:v>0.21272727272727268</c:v>
                </c:pt>
                <c:pt idx="27" formatCode="0.000">
                  <c:v>0.21227272727272722</c:v>
                </c:pt>
                <c:pt idx="28" formatCode="0.000">
                  <c:v>0.21181818181818177</c:v>
                </c:pt>
                <c:pt idx="29" formatCode="0.000">
                  <c:v>0.21136363636363631</c:v>
                </c:pt>
                <c:pt idx="30" formatCode="0.000">
                  <c:v>0.21090909090909085</c:v>
                </c:pt>
                <c:pt idx="31" formatCode="0.000">
                  <c:v>0.21045454545454539</c:v>
                </c:pt>
                <c:pt idx="32">
                  <c:v>0.21</c:v>
                </c:pt>
                <c:pt idx="33" formatCode="0.000">
                  <c:v>0.20949999999999999</c:v>
                </c:pt>
                <c:pt idx="34" formatCode="0.000">
                  <c:v>0.20899999999999999</c:v>
                </c:pt>
                <c:pt idx="35" formatCode="0.000">
                  <c:v>0.20849999999999999</c:v>
                </c:pt>
                <c:pt idx="36" formatCode="0.000">
                  <c:v>0.20799999999999999</c:v>
                </c:pt>
                <c:pt idx="37" formatCode="0.000">
                  <c:v>0.20749999999999999</c:v>
                </c:pt>
                <c:pt idx="38" formatCode="0.000">
                  <c:v>0.20699999999999999</c:v>
                </c:pt>
                <c:pt idx="39" formatCode="0.000">
                  <c:v>0.20649999999999999</c:v>
                </c:pt>
                <c:pt idx="40" formatCode="0.000">
                  <c:v>0.20599999999999999</c:v>
                </c:pt>
                <c:pt idx="41" formatCode="0.000">
                  <c:v>0.20549999999999999</c:v>
                </c:pt>
                <c:pt idx="42" formatCode="0.000">
                  <c:v>0.20499999999999999</c:v>
                </c:pt>
                <c:pt idx="43" formatCode="0.000">
                  <c:v>0.20449999999999999</c:v>
                </c:pt>
                <c:pt idx="44" formatCode="0.000">
                  <c:v>0.20399999999999999</c:v>
                </c:pt>
                <c:pt idx="45" formatCode="0.000">
                  <c:v>0.20349999999999999</c:v>
                </c:pt>
                <c:pt idx="46" formatCode="0.000">
                  <c:v>0.20299999999999999</c:v>
                </c:pt>
                <c:pt idx="47" formatCode="0.000">
                  <c:v>0.20249999999999999</c:v>
                </c:pt>
                <c:pt idx="48" formatCode="0.000">
                  <c:v>0.20199999999999999</c:v>
                </c:pt>
                <c:pt idx="49" formatCode="0.000">
                  <c:v>0.20149999999999998</c:v>
                </c:pt>
                <c:pt idx="50" formatCode="0.000">
                  <c:v>0.20099999999999998</c:v>
                </c:pt>
                <c:pt idx="51" formatCode="0.000">
                  <c:v>0.20049999999999998</c:v>
                </c:pt>
                <c:pt idx="52" formatCode="0.000">
                  <c:v>0.2</c:v>
                </c:pt>
                <c:pt idx="53" formatCode="0.000">
                  <c:v>0.19952380952380955</c:v>
                </c:pt>
                <c:pt idx="54" formatCode="0.000">
                  <c:v>0.19904761904761908</c:v>
                </c:pt>
                <c:pt idx="55" formatCode="0.000">
                  <c:v>0.19857142857142862</c:v>
                </c:pt>
                <c:pt idx="56" formatCode="0.000">
                  <c:v>0.19809523809523816</c:v>
                </c:pt>
                <c:pt idx="57" formatCode="0.000">
                  <c:v>0.19761904761904769</c:v>
                </c:pt>
                <c:pt idx="58" formatCode="0.000">
                  <c:v>0.19714285714285723</c:v>
                </c:pt>
                <c:pt idx="59" formatCode="0.000">
                  <c:v>0.19666666666666677</c:v>
                </c:pt>
                <c:pt idx="60" formatCode="0.000">
                  <c:v>0.1961904761904763</c:v>
                </c:pt>
                <c:pt idx="61" formatCode="0.000">
                  <c:v>0.19571428571428584</c:v>
                </c:pt>
                <c:pt idx="62" formatCode="0.000">
                  <c:v>0.19523809523809538</c:v>
                </c:pt>
                <c:pt idx="63" formatCode="0.000">
                  <c:v>0.19476190476190491</c:v>
                </c:pt>
                <c:pt idx="64" formatCode="0.000">
                  <c:v>0.19428571428571445</c:v>
                </c:pt>
                <c:pt idx="65" formatCode="0.000">
                  <c:v>0.19380952380952399</c:v>
                </c:pt>
                <c:pt idx="66" formatCode="0.000">
                  <c:v>0.19333333333333352</c:v>
                </c:pt>
                <c:pt idx="67" formatCode="0.000">
                  <c:v>0.19285714285714306</c:v>
                </c:pt>
                <c:pt idx="68" formatCode="0.000">
                  <c:v>0.1923809523809526</c:v>
                </c:pt>
                <c:pt idx="69" formatCode="0.000">
                  <c:v>0.19190476190476213</c:v>
                </c:pt>
                <c:pt idx="70" formatCode="0.000">
                  <c:v>0.19142857142857167</c:v>
                </c:pt>
                <c:pt idx="71" formatCode="0.000">
                  <c:v>0.19095238095238121</c:v>
                </c:pt>
                <c:pt idx="72" formatCode="0.000">
                  <c:v>0.19047619047619074</c:v>
                </c:pt>
                <c:pt idx="73" formatCode="0.000">
                  <c:v>0.19</c:v>
                </c:pt>
                <c:pt idx="74" formatCode="0.000">
                  <c:v>0.19</c:v>
                </c:pt>
                <c:pt idx="75" formatCode="0.000">
                  <c:v>0.19</c:v>
                </c:pt>
                <c:pt idx="76" formatCode="0.000">
                  <c:v>0.19</c:v>
                </c:pt>
                <c:pt idx="77" formatCode="0.000">
                  <c:v>0.19</c:v>
                </c:pt>
                <c:pt idx="78" formatCode="0.000">
                  <c:v>0.19</c:v>
                </c:pt>
                <c:pt idx="79" formatCode="0.000">
                  <c:v>0.19</c:v>
                </c:pt>
                <c:pt idx="80" formatCode="0.000">
                  <c:v>0.19</c:v>
                </c:pt>
                <c:pt idx="81" formatCode="0.000">
                  <c:v>0.19</c:v>
                </c:pt>
                <c:pt idx="82" formatCode="0.000">
                  <c:v>0.19</c:v>
                </c:pt>
                <c:pt idx="83" formatCode="0.000">
                  <c:v>0.19</c:v>
                </c:pt>
                <c:pt idx="84" formatCode="0.000">
                  <c:v>0.19</c:v>
                </c:pt>
                <c:pt idx="85" formatCode="0.000">
                  <c:v>0.19</c:v>
                </c:pt>
                <c:pt idx="86" formatCode="0.000">
                  <c:v>0.19</c:v>
                </c:pt>
                <c:pt idx="87" formatCode="0.000">
                  <c:v>0.19</c:v>
                </c:pt>
                <c:pt idx="88" formatCode="0.000">
                  <c:v>0.19</c:v>
                </c:pt>
                <c:pt idx="89" formatCode="0.000">
                  <c:v>0.19</c:v>
                </c:pt>
                <c:pt idx="90" formatCode="0.000">
                  <c:v>0.19</c:v>
                </c:pt>
                <c:pt idx="91" formatCode="0.000">
                  <c:v>0.19</c:v>
                </c:pt>
                <c:pt idx="92" formatCode="0.000">
                  <c:v>0.19</c:v>
                </c:pt>
                <c:pt idx="93" formatCode="0.000">
                  <c:v>0.19</c:v>
                </c:pt>
                <c:pt idx="94" formatCode="0.000">
                  <c:v>0.19</c:v>
                </c:pt>
                <c:pt idx="95" formatCode="0.000">
                  <c:v>0.19</c:v>
                </c:pt>
                <c:pt idx="96" formatCode="0.000">
                  <c:v>0.19</c:v>
                </c:pt>
                <c:pt idx="97" formatCode="0.000">
                  <c:v>0.19</c:v>
                </c:pt>
                <c:pt idx="98" formatCode="0.000">
                  <c:v>0.19</c:v>
                </c:pt>
                <c:pt idx="99" formatCode="0.000">
                  <c:v>0.19</c:v>
                </c:pt>
                <c:pt idx="100" formatCode="0.000">
                  <c:v>0.19</c:v>
                </c:pt>
                <c:pt idx="101" formatCode="0.000">
                  <c:v>0.19</c:v>
                </c:pt>
                <c:pt idx="102" formatCode="0.000">
                  <c:v>0.19</c:v>
                </c:pt>
                <c:pt idx="103" formatCode="0.000">
                  <c:v>0.19</c:v>
                </c:pt>
                <c:pt idx="104" formatCode="0.000">
                  <c:v>0.19</c:v>
                </c:pt>
                <c:pt idx="105" formatCode="0.000">
                  <c:v>0.19</c:v>
                </c:pt>
                <c:pt idx="106" formatCode="0.000">
                  <c:v>0.19</c:v>
                </c:pt>
                <c:pt idx="107" formatCode="0.000">
                  <c:v>0.19</c:v>
                </c:pt>
                <c:pt idx="108" formatCode="0.000">
                  <c:v>0.19</c:v>
                </c:pt>
                <c:pt idx="109" formatCode="0.000">
                  <c:v>0.19</c:v>
                </c:pt>
                <c:pt idx="110" formatCode="0.000">
                  <c:v>0.19</c:v>
                </c:pt>
                <c:pt idx="111" formatCode="0.000">
                  <c:v>0.19</c:v>
                </c:pt>
                <c:pt idx="112" formatCode="0.000">
                  <c:v>0.19</c:v>
                </c:pt>
                <c:pt idx="113" formatCode="0.000">
                  <c:v>0.19</c:v>
                </c:pt>
                <c:pt idx="114" formatCode="0.000">
                  <c:v>0.19</c:v>
                </c:pt>
                <c:pt idx="115" formatCode="0.000">
                  <c:v>0.19</c:v>
                </c:pt>
                <c:pt idx="116" formatCode="0.000">
                  <c:v>0.19</c:v>
                </c:pt>
                <c:pt idx="117" formatCode="0.000">
                  <c:v>0.19</c:v>
                </c:pt>
                <c:pt idx="118" formatCode="0.000">
                  <c:v>0.19</c:v>
                </c:pt>
                <c:pt idx="119" formatCode="0.000">
                  <c:v>0.19</c:v>
                </c:pt>
                <c:pt idx="120" formatCode="0.000">
                  <c:v>0.19</c:v>
                </c:pt>
                <c:pt idx="121" formatCode="0.000">
                  <c:v>0.19</c:v>
                </c:pt>
                <c:pt idx="122" formatCode="0.000">
                  <c:v>0.19</c:v>
                </c:pt>
                <c:pt idx="123" formatCode="0.000">
                  <c:v>0.19</c:v>
                </c:pt>
                <c:pt idx="124" formatCode="0.000">
                  <c:v>0.19</c:v>
                </c:pt>
                <c:pt idx="125" formatCode="0.000">
                  <c:v>0.19</c:v>
                </c:pt>
                <c:pt idx="126" formatCode="0.000">
                  <c:v>0.19</c:v>
                </c:pt>
                <c:pt idx="127" formatCode="0.000">
                  <c:v>0.19</c:v>
                </c:pt>
                <c:pt idx="128" formatCode="0.000">
                  <c:v>0.19</c:v>
                </c:pt>
                <c:pt idx="129" formatCode="0.000">
                  <c:v>0.19</c:v>
                </c:pt>
                <c:pt idx="130" formatCode="0.000">
                  <c:v>0.19</c:v>
                </c:pt>
                <c:pt idx="131" formatCode="0.000">
                  <c:v>0.19</c:v>
                </c:pt>
                <c:pt idx="132" formatCode="0.000">
                  <c:v>0.19</c:v>
                </c:pt>
                <c:pt idx="133" formatCode="0.000">
                  <c:v>0.19</c:v>
                </c:pt>
                <c:pt idx="134" formatCode="0.000">
                  <c:v>0.19</c:v>
                </c:pt>
                <c:pt idx="135" formatCode="0.000">
                  <c:v>0.19</c:v>
                </c:pt>
                <c:pt idx="136" formatCode="0.000">
                  <c:v>0.19</c:v>
                </c:pt>
                <c:pt idx="137" formatCode="0.000">
                  <c:v>0.19</c:v>
                </c:pt>
                <c:pt idx="138" formatCode="0.000">
                  <c:v>0.19</c:v>
                </c:pt>
                <c:pt idx="139" formatCode="0.000">
                  <c:v>0.19</c:v>
                </c:pt>
                <c:pt idx="140" formatCode="0.000">
                  <c:v>0.19</c:v>
                </c:pt>
                <c:pt idx="141" formatCode="0.000">
                  <c:v>0.19</c:v>
                </c:pt>
                <c:pt idx="142" formatCode="0.000">
                  <c:v>0.19</c:v>
                </c:pt>
                <c:pt idx="143" formatCode="0.000">
                  <c:v>0.19</c:v>
                </c:pt>
                <c:pt idx="144" formatCode="0.000">
                  <c:v>0.19</c:v>
                </c:pt>
                <c:pt idx="145" formatCode="0.000">
                  <c:v>0.19</c:v>
                </c:pt>
                <c:pt idx="146" formatCode="0.000">
                  <c:v>0.19</c:v>
                </c:pt>
              </c:numCache>
            </c:numRef>
          </c:val>
        </c:ser>
        <c:marker val="1"/>
        <c:axId val="109824256"/>
        <c:axId val="109985792"/>
      </c:lineChart>
      <c:catAx>
        <c:axId val="109824256"/>
        <c:scaling>
          <c:orientation val="minMax"/>
        </c:scaling>
        <c:axPos val="b"/>
        <c:numFmt formatCode="General" sourceLinked="1"/>
        <c:tickLblPos val="nextTo"/>
        <c:crossAx val="109985792"/>
        <c:crosses val="autoZero"/>
        <c:auto val="1"/>
        <c:lblAlgn val="ctr"/>
        <c:lblOffset val="100"/>
      </c:catAx>
      <c:valAx>
        <c:axId val="109985792"/>
        <c:scaling>
          <c:orientation val="minMax"/>
        </c:scaling>
        <c:axPos val="l"/>
        <c:majorGridlines/>
        <c:numFmt formatCode="0.000" sourceLinked="1"/>
        <c:tickLblPos val="nextTo"/>
        <c:crossAx val="109824256"/>
        <c:crosses val="autoZero"/>
        <c:crossBetween val="between"/>
      </c:valAx>
    </c:plotArea>
    <c:legend>
      <c:legendPos val="r"/>
    </c:legend>
    <c:plotVisOnly val="1"/>
    <c:dispBlanksAs val="gap"/>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Threonine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SUPER'!$J$8:$J$17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SUPER'!$K$8:$K$17</c:f>
              <c:numCache>
                <c:formatCode>General</c:formatCode>
                <c:ptCount val="10"/>
                <c:pt idx="0">
                  <c:v>1</c:v>
                </c:pt>
                <c:pt idx="1">
                  <c:v>0.9</c:v>
                </c:pt>
                <c:pt idx="2">
                  <c:v>0.8</c:v>
                </c:pt>
                <c:pt idx="3">
                  <c:v>0.7</c:v>
                </c:pt>
                <c:pt idx="4">
                  <c:v>0.6</c:v>
                </c:pt>
                <c:pt idx="5">
                  <c:v>0.5</c:v>
                </c:pt>
                <c:pt idx="6">
                  <c:v>0.4</c:v>
                </c:pt>
              </c:numCache>
            </c:numRef>
          </c:val>
        </c:ser>
        <c:axId val="108600704"/>
        <c:axId val="108627072"/>
      </c:barChart>
      <c:catAx>
        <c:axId val="108600704"/>
        <c:scaling>
          <c:orientation val="minMax"/>
        </c:scaling>
        <c:axPos val="b"/>
        <c:numFmt formatCode="General" sourceLinked="1"/>
        <c:tickLblPos val="nextTo"/>
        <c:crossAx val="108627072"/>
        <c:crosses val="autoZero"/>
        <c:auto val="1"/>
        <c:lblAlgn val="ctr"/>
        <c:lblOffset val="100"/>
      </c:catAx>
      <c:valAx>
        <c:axId val="108627072"/>
        <c:scaling>
          <c:orientation val="minMax"/>
        </c:scaling>
        <c:axPos val="l"/>
        <c:majorGridlines/>
        <c:numFmt formatCode="0.00" sourceLinked="1"/>
        <c:tickLblPos val="nextTo"/>
        <c:crossAx val="108600704"/>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 Av. Phos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SUPER'!$D$21:$D$30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SUPER'!$E$21:$E$30</c:f>
              <c:numCache>
                <c:formatCode>General</c:formatCode>
                <c:ptCount val="10"/>
                <c:pt idx="0">
                  <c:v>0.8</c:v>
                </c:pt>
                <c:pt idx="1">
                  <c:v>0.75</c:v>
                </c:pt>
                <c:pt idx="2">
                  <c:v>0.7</c:v>
                </c:pt>
                <c:pt idx="3">
                  <c:v>0.65</c:v>
                </c:pt>
                <c:pt idx="4">
                  <c:v>0.6</c:v>
                </c:pt>
                <c:pt idx="5">
                  <c:v>0.55000000000000004</c:v>
                </c:pt>
                <c:pt idx="6">
                  <c:v>0.2</c:v>
                </c:pt>
              </c:numCache>
            </c:numRef>
          </c:val>
        </c:ser>
        <c:axId val="109262336"/>
        <c:axId val="109263872"/>
      </c:barChart>
      <c:catAx>
        <c:axId val="109262336"/>
        <c:scaling>
          <c:orientation val="minMax"/>
        </c:scaling>
        <c:axPos val="b"/>
        <c:numFmt formatCode="General" sourceLinked="1"/>
        <c:tickLblPos val="nextTo"/>
        <c:crossAx val="109263872"/>
        <c:crosses val="autoZero"/>
        <c:auto val="1"/>
        <c:lblAlgn val="ctr"/>
        <c:lblOffset val="100"/>
      </c:catAx>
      <c:valAx>
        <c:axId val="109263872"/>
        <c:scaling>
          <c:orientation val="minMax"/>
        </c:scaling>
        <c:axPos val="l"/>
        <c:majorGridlines/>
        <c:numFmt formatCode="0.00" sourceLinked="1"/>
        <c:tickLblPos val="nextTo"/>
        <c:crossAx val="109262336"/>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Calcium comparison</a:t>
            </a:r>
          </a:p>
        </c:rich>
      </c:tx>
      <c:overlay val="1"/>
    </c:title>
    <c:plotArea>
      <c:layout/>
      <c:barChart>
        <c:barDir val="col"/>
        <c:grouping val="clustered"/>
        <c:ser>
          <c:idx val="0"/>
          <c:order val="0"/>
          <c:tx>
            <c:v>ATL</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SUPER'!$B$21:$B$30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SUPER'!$C$21:$C$30</c:f>
              <c:numCache>
                <c:formatCode>General</c:formatCode>
                <c:ptCount val="10"/>
                <c:pt idx="0">
                  <c:v>1.2</c:v>
                </c:pt>
                <c:pt idx="1">
                  <c:v>1.1000000000000001</c:v>
                </c:pt>
                <c:pt idx="2">
                  <c:v>1</c:v>
                </c:pt>
                <c:pt idx="3">
                  <c:v>0.9</c:v>
                </c:pt>
                <c:pt idx="4">
                  <c:v>0.8</c:v>
                </c:pt>
                <c:pt idx="5">
                  <c:v>0.7</c:v>
                </c:pt>
                <c:pt idx="6">
                  <c:v>0.65</c:v>
                </c:pt>
              </c:numCache>
            </c:numRef>
          </c:val>
        </c:ser>
        <c:axId val="109276544"/>
        <c:axId val="109384832"/>
      </c:barChart>
      <c:catAx>
        <c:axId val="109276544"/>
        <c:scaling>
          <c:orientation val="minMax"/>
        </c:scaling>
        <c:axPos val="b"/>
        <c:numFmt formatCode="General" sourceLinked="1"/>
        <c:tickLblPos val="nextTo"/>
        <c:crossAx val="109384832"/>
        <c:crosses val="autoZero"/>
        <c:auto val="1"/>
        <c:lblAlgn val="ctr"/>
        <c:lblOffset val="100"/>
      </c:catAx>
      <c:valAx>
        <c:axId val="109384832"/>
        <c:scaling>
          <c:orientation val="minMax"/>
          <c:min val="0.5"/>
        </c:scaling>
        <c:axPos val="l"/>
        <c:majorGridlines/>
        <c:numFmt formatCode="0.00" sourceLinked="1"/>
        <c:tickLblPos val="nextTo"/>
        <c:crossAx val="109276544"/>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Na comparison</a:t>
            </a:r>
          </a:p>
        </c:rich>
      </c:tx>
      <c:overlay val="1"/>
    </c:title>
    <c:plotArea>
      <c:layout/>
      <c:barChart>
        <c:barDir val="col"/>
        <c:grouping val="clustered"/>
        <c:ser>
          <c:idx val="0"/>
          <c:order val="0"/>
          <c:tx>
            <c:v>ATL</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SUPER'!$F$21:$F$30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SUPER'!$G$21:$G$30</c:f>
              <c:numCache>
                <c:formatCode>General</c:formatCode>
                <c:ptCount val="10"/>
                <c:pt idx="0">
                  <c:v>0.2</c:v>
                </c:pt>
                <c:pt idx="1">
                  <c:v>0.2</c:v>
                </c:pt>
                <c:pt idx="2">
                  <c:v>0.18</c:v>
                </c:pt>
                <c:pt idx="3">
                  <c:v>0.18</c:v>
                </c:pt>
                <c:pt idx="4">
                  <c:v>0.12</c:v>
                </c:pt>
                <c:pt idx="5">
                  <c:v>0.12</c:v>
                </c:pt>
                <c:pt idx="6">
                  <c:v>0.1</c:v>
                </c:pt>
              </c:numCache>
            </c:numRef>
          </c:val>
        </c:ser>
        <c:axId val="102958592"/>
        <c:axId val="102960128"/>
      </c:barChart>
      <c:catAx>
        <c:axId val="102958592"/>
        <c:scaling>
          <c:orientation val="minMax"/>
        </c:scaling>
        <c:axPos val="b"/>
        <c:numFmt formatCode="General" sourceLinked="1"/>
        <c:tickLblPos val="nextTo"/>
        <c:crossAx val="102960128"/>
        <c:crosses val="autoZero"/>
        <c:auto val="1"/>
        <c:lblAlgn val="ctr"/>
        <c:lblOffset val="100"/>
      </c:catAx>
      <c:valAx>
        <c:axId val="102960128"/>
        <c:scaling>
          <c:orientation val="minMax"/>
        </c:scaling>
        <c:axPos val="l"/>
        <c:majorGridlines/>
        <c:numFmt formatCode="0.00" sourceLinked="1"/>
        <c:tickLblPos val="nextTo"/>
        <c:crossAx val="102958592"/>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Cl comparison</a:t>
            </a:r>
          </a:p>
        </c:rich>
      </c:tx>
      <c:overlay val="1"/>
    </c:title>
    <c:plotArea>
      <c:layout/>
      <c:barChart>
        <c:barDir val="col"/>
        <c:grouping val="clustered"/>
        <c:ser>
          <c:idx val="0"/>
          <c:order val="0"/>
          <c:tx>
            <c:v>ATL</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SUPER'!$H$21:$H$30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SUPER'!$A$21:$A$30</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SUPER'!$I$21:$I$30</c:f>
              <c:numCache>
                <c:formatCode>General</c:formatCode>
                <c:ptCount val="10"/>
                <c:pt idx="0">
                  <c:v>0.25</c:v>
                </c:pt>
                <c:pt idx="1">
                  <c:v>0.23</c:v>
                </c:pt>
                <c:pt idx="2">
                  <c:v>0.2</c:v>
                </c:pt>
                <c:pt idx="3">
                  <c:v>0.19</c:v>
                </c:pt>
                <c:pt idx="4">
                  <c:v>0.18</c:v>
                </c:pt>
                <c:pt idx="5">
                  <c:v>0.17</c:v>
                </c:pt>
                <c:pt idx="6">
                  <c:v>0.16</c:v>
                </c:pt>
              </c:numCache>
            </c:numRef>
          </c:val>
        </c:ser>
        <c:axId val="109400448"/>
        <c:axId val="109401984"/>
      </c:barChart>
      <c:catAx>
        <c:axId val="109400448"/>
        <c:scaling>
          <c:orientation val="minMax"/>
        </c:scaling>
        <c:axPos val="b"/>
        <c:numFmt formatCode="General" sourceLinked="1"/>
        <c:tickLblPos val="nextTo"/>
        <c:crossAx val="109401984"/>
        <c:crosses val="autoZero"/>
        <c:auto val="1"/>
        <c:lblAlgn val="ctr"/>
        <c:lblOffset val="100"/>
      </c:catAx>
      <c:valAx>
        <c:axId val="109401984"/>
        <c:scaling>
          <c:orientation val="minMax"/>
        </c:scaling>
        <c:axPos val="l"/>
        <c:majorGridlines/>
        <c:numFmt formatCode="0.00" sourceLinked="1"/>
        <c:tickLblPos val="nextTo"/>
        <c:crossAx val="109400448"/>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Tryptophan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SUPER'!$L$8:$L$17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SUPER'!$M$8:$M$17</c:f>
              <c:numCache>
                <c:formatCode>General</c:formatCode>
                <c:ptCount val="10"/>
                <c:pt idx="0">
                  <c:v>0.2</c:v>
                </c:pt>
                <c:pt idx="1">
                  <c:v>0.2</c:v>
                </c:pt>
                <c:pt idx="2">
                  <c:v>0.2</c:v>
                </c:pt>
                <c:pt idx="3">
                  <c:v>0.2</c:v>
                </c:pt>
                <c:pt idx="4">
                  <c:v>0.18</c:v>
                </c:pt>
                <c:pt idx="5">
                  <c:v>0.18</c:v>
                </c:pt>
                <c:pt idx="6">
                  <c:v>0.18</c:v>
                </c:pt>
              </c:numCache>
            </c:numRef>
          </c:val>
        </c:ser>
        <c:axId val="109476096"/>
        <c:axId val="109481984"/>
      </c:barChart>
      <c:catAx>
        <c:axId val="109476096"/>
        <c:scaling>
          <c:orientation val="minMax"/>
        </c:scaling>
        <c:axPos val="b"/>
        <c:numFmt formatCode="General" sourceLinked="1"/>
        <c:tickLblPos val="nextTo"/>
        <c:crossAx val="109481984"/>
        <c:crosses val="autoZero"/>
        <c:auto val="1"/>
        <c:lblAlgn val="ctr"/>
        <c:lblOffset val="100"/>
      </c:catAx>
      <c:valAx>
        <c:axId val="109481984"/>
        <c:scaling>
          <c:orientation val="minMax"/>
        </c:scaling>
        <c:axPos val="l"/>
        <c:majorGridlines/>
        <c:numFmt formatCode="0.00" sourceLinked="1"/>
        <c:tickLblPos val="nextTo"/>
        <c:crossAx val="109476096"/>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Arginine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SUPER'!$N$8:$N$17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SUPER'!$O$8:$O$17</c:f>
              <c:numCache>
                <c:formatCode>General</c:formatCode>
                <c:ptCount val="10"/>
                <c:pt idx="0">
                  <c:v>2</c:v>
                </c:pt>
                <c:pt idx="1">
                  <c:v>1.9</c:v>
                </c:pt>
                <c:pt idx="2">
                  <c:v>1.8</c:v>
                </c:pt>
                <c:pt idx="3">
                  <c:v>1.7</c:v>
                </c:pt>
                <c:pt idx="4">
                  <c:v>1.5</c:v>
                </c:pt>
                <c:pt idx="5">
                  <c:v>1.2</c:v>
                </c:pt>
                <c:pt idx="6">
                  <c:v>1</c:v>
                </c:pt>
              </c:numCache>
            </c:numRef>
          </c:val>
        </c:ser>
        <c:axId val="109654400"/>
        <c:axId val="109655936"/>
      </c:barChart>
      <c:catAx>
        <c:axId val="109654400"/>
        <c:scaling>
          <c:orientation val="minMax"/>
        </c:scaling>
        <c:axPos val="b"/>
        <c:numFmt formatCode="General" sourceLinked="1"/>
        <c:tickLblPos val="nextTo"/>
        <c:crossAx val="109655936"/>
        <c:crosses val="autoZero"/>
        <c:auto val="1"/>
        <c:lblAlgn val="ctr"/>
        <c:lblOffset val="100"/>
      </c:catAx>
      <c:valAx>
        <c:axId val="109655936"/>
        <c:scaling>
          <c:orientation val="minMax"/>
        </c:scaling>
        <c:axPos val="l"/>
        <c:majorGridlines/>
        <c:numFmt formatCode="0.00" sourceLinked="1"/>
        <c:tickLblPos val="nextTo"/>
        <c:crossAx val="109654400"/>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Valine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SUPER'!$P$8:$P$17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SUPER'!$Q$8:$Q$17</c:f>
              <c:numCache>
                <c:formatCode>General</c:formatCode>
                <c:ptCount val="10"/>
                <c:pt idx="0">
                  <c:v>1</c:v>
                </c:pt>
                <c:pt idx="1">
                  <c:v>0.9</c:v>
                </c:pt>
                <c:pt idx="2">
                  <c:v>0.8</c:v>
                </c:pt>
                <c:pt idx="3">
                  <c:v>0.7</c:v>
                </c:pt>
                <c:pt idx="4">
                  <c:v>0.6</c:v>
                </c:pt>
                <c:pt idx="5">
                  <c:v>0.5</c:v>
                </c:pt>
                <c:pt idx="6">
                  <c:v>0.4</c:v>
                </c:pt>
              </c:numCache>
            </c:numRef>
          </c:val>
        </c:ser>
        <c:axId val="109725952"/>
        <c:axId val="109740032"/>
      </c:barChart>
      <c:catAx>
        <c:axId val="109725952"/>
        <c:scaling>
          <c:orientation val="minMax"/>
        </c:scaling>
        <c:axPos val="b"/>
        <c:numFmt formatCode="General" sourceLinked="1"/>
        <c:tickLblPos val="nextTo"/>
        <c:crossAx val="109740032"/>
        <c:crosses val="autoZero"/>
        <c:auto val="1"/>
        <c:lblAlgn val="ctr"/>
        <c:lblOffset val="100"/>
      </c:catAx>
      <c:valAx>
        <c:axId val="109740032"/>
        <c:scaling>
          <c:orientation val="minMax"/>
        </c:scaling>
        <c:axPos val="l"/>
        <c:majorGridlines/>
        <c:numFmt formatCode="0.00" sourceLinked="1"/>
        <c:tickLblPos val="nextTo"/>
        <c:crossAx val="109725952"/>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Iso Leucine comparison</a:t>
            </a:r>
          </a:p>
        </c:rich>
      </c:tx>
      <c:overlay val="1"/>
    </c:title>
    <c:plotArea>
      <c:layout/>
      <c:barChart>
        <c:barDir val="col"/>
        <c:grouping val="clustered"/>
        <c:ser>
          <c:idx val="0"/>
          <c:order val="0"/>
          <c:tx>
            <c:v>ATL</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SUPER'!$R$8:$R$17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SUPER'!$A$8:$A$17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SUPER'!$S$8:$S$17</c:f>
              <c:numCache>
                <c:formatCode>General</c:formatCode>
                <c:ptCount val="10"/>
                <c:pt idx="0">
                  <c:v>1</c:v>
                </c:pt>
                <c:pt idx="1">
                  <c:v>0.9</c:v>
                </c:pt>
                <c:pt idx="2">
                  <c:v>0.8</c:v>
                </c:pt>
                <c:pt idx="3">
                  <c:v>0.7</c:v>
                </c:pt>
                <c:pt idx="4">
                  <c:v>0.6</c:v>
                </c:pt>
                <c:pt idx="5">
                  <c:v>0.5</c:v>
                </c:pt>
                <c:pt idx="6">
                  <c:v>0.4</c:v>
                </c:pt>
              </c:numCache>
            </c:numRef>
          </c:val>
        </c:ser>
        <c:axId val="109763968"/>
        <c:axId val="109794432"/>
      </c:barChart>
      <c:catAx>
        <c:axId val="109763968"/>
        <c:scaling>
          <c:orientation val="minMax"/>
        </c:scaling>
        <c:axPos val="b"/>
        <c:numFmt formatCode="General" sourceLinked="1"/>
        <c:tickLblPos val="nextTo"/>
        <c:crossAx val="109794432"/>
        <c:crosses val="autoZero"/>
        <c:auto val="1"/>
        <c:lblAlgn val="ctr"/>
        <c:lblOffset val="100"/>
      </c:catAx>
      <c:valAx>
        <c:axId val="109794432"/>
        <c:scaling>
          <c:orientation val="minMax"/>
        </c:scaling>
        <c:axPos val="l"/>
        <c:majorGridlines/>
        <c:numFmt formatCode="0.00" sourceLinked="1"/>
        <c:tickLblPos val="nextTo"/>
        <c:crossAx val="109763968"/>
        <c:crosses val="autoZero"/>
        <c:crossBetween val="between"/>
      </c:valAx>
    </c:plotArea>
    <c:legend>
      <c:legendPos val="r"/>
    </c:legend>
    <c:plotVisOnly val="1"/>
    <c:dispBlanksAs val="gap"/>
  </c:chart>
  <c:printSettings>
    <c:headerFooter/>
    <c:pageMargins b="0.75000000000000078" l="0.70000000000000062" r="0.70000000000000062" t="0.750000000000000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lineChart>
        <c:grouping val="standard"/>
        <c:ser>
          <c:idx val="0"/>
          <c:order val="0"/>
          <c:marker>
            <c:symbol val="none"/>
          </c:marker>
          <c:val>
            <c:numRef>
              <c:f>Sheet2!$AC$2:$AC$141</c:f>
              <c:numCache>
                <c:formatCode>0.00%</c:formatCode>
                <c:ptCount val="140"/>
                <c:pt idx="0">
                  <c:v>0.3175</c:v>
                </c:pt>
                <c:pt idx="1">
                  <c:v>0.31774999999999998</c:v>
                </c:pt>
                <c:pt idx="2">
                  <c:v>0.31799999999999995</c:v>
                </c:pt>
                <c:pt idx="3">
                  <c:v>0.31824999999999992</c:v>
                </c:pt>
                <c:pt idx="4">
                  <c:v>0.31849999999999989</c:v>
                </c:pt>
                <c:pt idx="5">
                  <c:v>0.31874999999999987</c:v>
                </c:pt>
                <c:pt idx="6">
                  <c:v>0.31899999999999984</c:v>
                </c:pt>
                <c:pt idx="7">
                  <c:v>0.31924999999999981</c:v>
                </c:pt>
                <c:pt idx="8">
                  <c:v>0.31949999999999978</c:v>
                </c:pt>
                <c:pt idx="9">
                  <c:v>0.31974999999999976</c:v>
                </c:pt>
                <c:pt idx="10">
                  <c:v>0.32</c:v>
                </c:pt>
                <c:pt idx="11">
                  <c:v>0.32045454545454544</c:v>
                </c:pt>
                <c:pt idx="12">
                  <c:v>0.32090909090909087</c:v>
                </c:pt>
                <c:pt idx="13">
                  <c:v>0.3213636363636363</c:v>
                </c:pt>
                <c:pt idx="14">
                  <c:v>0.32181818181818173</c:v>
                </c:pt>
                <c:pt idx="15">
                  <c:v>0.32227272727272716</c:v>
                </c:pt>
                <c:pt idx="16">
                  <c:v>0.32272727272727258</c:v>
                </c:pt>
                <c:pt idx="17">
                  <c:v>0.32318181818181801</c:v>
                </c:pt>
                <c:pt idx="18">
                  <c:v>0.32363636363636344</c:v>
                </c:pt>
                <c:pt idx="19">
                  <c:v>0.32409090909090887</c:v>
                </c:pt>
                <c:pt idx="20">
                  <c:v>0.3245454545454543</c:v>
                </c:pt>
                <c:pt idx="21">
                  <c:v>0.32499999999999973</c:v>
                </c:pt>
                <c:pt idx="22">
                  <c:v>0.32545454545454516</c:v>
                </c:pt>
                <c:pt idx="23">
                  <c:v>0.32590909090909059</c:v>
                </c:pt>
                <c:pt idx="24">
                  <c:v>0.32636363636363602</c:v>
                </c:pt>
                <c:pt idx="25">
                  <c:v>0.32681818181818145</c:v>
                </c:pt>
                <c:pt idx="26">
                  <c:v>0.32727272727272688</c:v>
                </c:pt>
                <c:pt idx="27">
                  <c:v>0.32772727272727231</c:v>
                </c:pt>
                <c:pt idx="28">
                  <c:v>0.32818181818181774</c:v>
                </c:pt>
                <c:pt idx="29">
                  <c:v>0.32863636363636317</c:v>
                </c:pt>
                <c:pt idx="30">
                  <c:v>0.3290909090909086</c:v>
                </c:pt>
                <c:pt idx="31">
                  <c:v>0.32954545454545403</c:v>
                </c:pt>
                <c:pt idx="32">
                  <c:v>0.33</c:v>
                </c:pt>
                <c:pt idx="33">
                  <c:v>0.33058823529411768</c:v>
                </c:pt>
                <c:pt idx="34">
                  <c:v>0.33117647058823535</c:v>
                </c:pt>
                <c:pt idx="35">
                  <c:v>0.33176470588235302</c:v>
                </c:pt>
                <c:pt idx="36">
                  <c:v>0.33235294117647068</c:v>
                </c:pt>
                <c:pt idx="37">
                  <c:v>0.33294117647058835</c:v>
                </c:pt>
                <c:pt idx="38">
                  <c:v>0.33352941176470602</c:v>
                </c:pt>
                <c:pt idx="39">
                  <c:v>0.33411764705882369</c:v>
                </c:pt>
                <c:pt idx="40">
                  <c:v>0.33470588235294135</c:v>
                </c:pt>
                <c:pt idx="41">
                  <c:v>0.33529411764705902</c:v>
                </c:pt>
                <c:pt idx="42">
                  <c:v>0.33588235294117669</c:v>
                </c:pt>
                <c:pt idx="43">
                  <c:v>0.33647058823529435</c:v>
                </c:pt>
                <c:pt idx="44">
                  <c:v>0.33705882352941202</c:v>
                </c:pt>
                <c:pt idx="45">
                  <c:v>0.33764705882352969</c:v>
                </c:pt>
                <c:pt idx="46">
                  <c:v>0.33823529411764736</c:v>
                </c:pt>
                <c:pt idx="47">
                  <c:v>0.33882352941176502</c:v>
                </c:pt>
                <c:pt idx="48">
                  <c:v>0.33941176470588269</c:v>
                </c:pt>
                <c:pt idx="49">
                  <c:v>0.34</c:v>
                </c:pt>
                <c:pt idx="50">
                  <c:v>0.34071428571428575</c:v>
                </c:pt>
                <c:pt idx="51">
                  <c:v>0.34142857142857147</c:v>
                </c:pt>
                <c:pt idx="52">
                  <c:v>0.34214285714285719</c:v>
                </c:pt>
                <c:pt idx="53">
                  <c:v>0.34285714285714292</c:v>
                </c:pt>
                <c:pt idx="54">
                  <c:v>0.34357142857142864</c:v>
                </c:pt>
                <c:pt idx="55">
                  <c:v>0.34428571428571436</c:v>
                </c:pt>
                <c:pt idx="56">
                  <c:v>0.34500000000000008</c:v>
                </c:pt>
                <c:pt idx="57">
                  <c:v>0.34571428571428581</c:v>
                </c:pt>
                <c:pt idx="58">
                  <c:v>0.34642857142857153</c:v>
                </c:pt>
                <c:pt idx="59">
                  <c:v>0.34714285714285725</c:v>
                </c:pt>
                <c:pt idx="60">
                  <c:v>0.34785714285714298</c:v>
                </c:pt>
                <c:pt idx="61">
                  <c:v>0.3485714285714287</c:v>
                </c:pt>
                <c:pt idx="62">
                  <c:v>0.34928571428571442</c:v>
                </c:pt>
                <c:pt idx="63">
                  <c:v>0.35</c:v>
                </c:pt>
                <c:pt idx="64">
                  <c:v>0.3507142857142857</c:v>
                </c:pt>
                <c:pt idx="65">
                  <c:v>0.35142857142857142</c:v>
                </c:pt>
                <c:pt idx="66">
                  <c:v>0.35214285714285715</c:v>
                </c:pt>
                <c:pt idx="67">
                  <c:v>0.35285714285714287</c:v>
                </c:pt>
                <c:pt idx="68">
                  <c:v>0.35357142857142859</c:v>
                </c:pt>
                <c:pt idx="69">
                  <c:v>0.35428571428571431</c:v>
                </c:pt>
                <c:pt idx="70">
                  <c:v>0.35500000000000004</c:v>
                </c:pt>
                <c:pt idx="71">
                  <c:v>0.35571428571428576</c:v>
                </c:pt>
                <c:pt idx="72">
                  <c:v>0.35642857142857148</c:v>
                </c:pt>
                <c:pt idx="73">
                  <c:v>0.35714285714285721</c:v>
                </c:pt>
                <c:pt idx="74">
                  <c:v>0.35785714285714293</c:v>
                </c:pt>
                <c:pt idx="75">
                  <c:v>0.35857142857142865</c:v>
                </c:pt>
                <c:pt idx="76">
                  <c:v>0.35928571428571437</c:v>
                </c:pt>
                <c:pt idx="77">
                  <c:v>0.36</c:v>
                </c:pt>
                <c:pt idx="78">
                  <c:v>0.36071428571428571</c:v>
                </c:pt>
                <c:pt idx="79">
                  <c:v>0.36142857142857143</c:v>
                </c:pt>
                <c:pt idx="80">
                  <c:v>0.36214285714285716</c:v>
                </c:pt>
                <c:pt idx="81">
                  <c:v>0.36285714285714288</c:v>
                </c:pt>
                <c:pt idx="82">
                  <c:v>0.3635714285714286</c:v>
                </c:pt>
                <c:pt idx="83">
                  <c:v>0.36428571428571432</c:v>
                </c:pt>
                <c:pt idx="84">
                  <c:v>0.36500000000000005</c:v>
                </c:pt>
                <c:pt idx="85">
                  <c:v>0.36571428571428577</c:v>
                </c:pt>
                <c:pt idx="86">
                  <c:v>0.36642857142857149</c:v>
                </c:pt>
                <c:pt idx="87">
                  <c:v>0.36714285714285722</c:v>
                </c:pt>
                <c:pt idx="88">
                  <c:v>0.36785714285714294</c:v>
                </c:pt>
                <c:pt idx="89">
                  <c:v>0.36857142857142866</c:v>
                </c:pt>
                <c:pt idx="90">
                  <c:v>0.36928571428571438</c:v>
                </c:pt>
                <c:pt idx="91">
                  <c:v>0.37</c:v>
                </c:pt>
                <c:pt idx="92">
                  <c:v>0.37047619047619046</c:v>
                </c:pt>
                <c:pt idx="93">
                  <c:v>0.37095238095238092</c:v>
                </c:pt>
                <c:pt idx="94">
                  <c:v>0.37142857142857139</c:v>
                </c:pt>
                <c:pt idx="95">
                  <c:v>0.37190476190476185</c:v>
                </c:pt>
                <c:pt idx="96">
                  <c:v>0.37238095238095231</c:v>
                </c:pt>
                <c:pt idx="97">
                  <c:v>0.37285714285714278</c:v>
                </c:pt>
                <c:pt idx="98">
                  <c:v>0.37333333333333324</c:v>
                </c:pt>
                <c:pt idx="99">
                  <c:v>0.3738095238095237</c:v>
                </c:pt>
                <c:pt idx="100">
                  <c:v>0.37428571428571417</c:v>
                </c:pt>
                <c:pt idx="101">
                  <c:v>0.37476190476190463</c:v>
                </c:pt>
                <c:pt idx="102">
                  <c:v>0.37523809523809509</c:v>
                </c:pt>
                <c:pt idx="103">
                  <c:v>0.37571428571428556</c:v>
                </c:pt>
                <c:pt idx="104">
                  <c:v>0.37619047619047602</c:v>
                </c:pt>
                <c:pt idx="105">
                  <c:v>0.37666666666666648</c:v>
                </c:pt>
                <c:pt idx="106">
                  <c:v>0.37714285714285695</c:v>
                </c:pt>
                <c:pt idx="107">
                  <c:v>0.37761904761904741</c:v>
                </c:pt>
                <c:pt idx="108">
                  <c:v>0.37809523809523787</c:v>
                </c:pt>
                <c:pt idx="109">
                  <c:v>0.37857142857142834</c:v>
                </c:pt>
                <c:pt idx="110">
                  <c:v>0.3790476190476188</c:v>
                </c:pt>
                <c:pt idx="111">
                  <c:v>0.37952380952380926</c:v>
                </c:pt>
                <c:pt idx="112">
                  <c:v>0.38</c:v>
                </c:pt>
                <c:pt idx="113">
                  <c:v>0.38037037037037036</c:v>
                </c:pt>
                <c:pt idx="114">
                  <c:v>0.38074074074074071</c:v>
                </c:pt>
                <c:pt idx="115">
                  <c:v>0.38111111111111107</c:v>
                </c:pt>
                <c:pt idx="116">
                  <c:v>0.38148148148148142</c:v>
                </c:pt>
                <c:pt idx="117">
                  <c:v>0.38185185185185178</c:v>
                </c:pt>
                <c:pt idx="118">
                  <c:v>0.38222222222222213</c:v>
                </c:pt>
                <c:pt idx="119">
                  <c:v>0.38259259259259248</c:v>
                </c:pt>
                <c:pt idx="120">
                  <c:v>0.38296296296296284</c:v>
                </c:pt>
                <c:pt idx="121">
                  <c:v>0.38333333333333319</c:v>
                </c:pt>
                <c:pt idx="122">
                  <c:v>0.38370370370370355</c:v>
                </c:pt>
                <c:pt idx="123">
                  <c:v>0.3840740740740739</c:v>
                </c:pt>
                <c:pt idx="124">
                  <c:v>0.38444444444444426</c:v>
                </c:pt>
                <c:pt idx="125">
                  <c:v>0.38481481481481461</c:v>
                </c:pt>
                <c:pt idx="126">
                  <c:v>0.38518518518518496</c:v>
                </c:pt>
                <c:pt idx="127">
                  <c:v>0.38555555555555532</c:v>
                </c:pt>
                <c:pt idx="128">
                  <c:v>0.38592592592592567</c:v>
                </c:pt>
                <c:pt idx="129">
                  <c:v>0.38629629629629603</c:v>
                </c:pt>
                <c:pt idx="130">
                  <c:v>0.38666666666666638</c:v>
                </c:pt>
                <c:pt idx="131">
                  <c:v>0.38703703703703674</c:v>
                </c:pt>
                <c:pt idx="132">
                  <c:v>0.38740740740740709</c:v>
                </c:pt>
                <c:pt idx="133">
                  <c:v>0.38777777777777744</c:v>
                </c:pt>
                <c:pt idx="134">
                  <c:v>0.3881481481481478</c:v>
                </c:pt>
                <c:pt idx="135">
                  <c:v>0.38851851851851815</c:v>
                </c:pt>
                <c:pt idx="136">
                  <c:v>0.38888888888888851</c:v>
                </c:pt>
                <c:pt idx="137">
                  <c:v>0.38925925925925886</c:v>
                </c:pt>
                <c:pt idx="138">
                  <c:v>0.38962962962962921</c:v>
                </c:pt>
                <c:pt idx="139">
                  <c:v>0.39</c:v>
                </c:pt>
              </c:numCache>
            </c:numRef>
          </c:val>
        </c:ser>
        <c:ser>
          <c:idx val="1"/>
          <c:order val="1"/>
          <c:marker>
            <c:symbol val="none"/>
          </c:marker>
          <c:val>
            <c:numRef>
              <c:f>Sheet2!$AD$2:$AD$141</c:f>
              <c:numCache>
                <c:formatCode>0.00%</c:formatCode>
                <c:ptCount val="140"/>
                <c:pt idx="0">
                  <c:v>0.59499999999999997</c:v>
                </c:pt>
                <c:pt idx="1">
                  <c:v>0.59549999999999992</c:v>
                </c:pt>
                <c:pt idx="2">
                  <c:v>0.59599999999999986</c:v>
                </c:pt>
                <c:pt idx="3">
                  <c:v>0.59649999999999981</c:v>
                </c:pt>
                <c:pt idx="4">
                  <c:v>0.59699999999999975</c:v>
                </c:pt>
                <c:pt idx="5">
                  <c:v>0.5974999999999997</c:v>
                </c:pt>
                <c:pt idx="6">
                  <c:v>0.59799999999999964</c:v>
                </c:pt>
                <c:pt idx="7">
                  <c:v>0.59849999999999959</c:v>
                </c:pt>
                <c:pt idx="8">
                  <c:v>0.59899999999999953</c:v>
                </c:pt>
                <c:pt idx="9">
                  <c:v>0.59949999999999948</c:v>
                </c:pt>
                <c:pt idx="10">
                  <c:v>0.6</c:v>
                </c:pt>
                <c:pt idx="11">
                  <c:v>0.60045454545454546</c:v>
                </c:pt>
                <c:pt idx="12">
                  <c:v>0.60090909090909095</c:v>
                </c:pt>
                <c:pt idx="13">
                  <c:v>0.60136363636363643</c:v>
                </c:pt>
                <c:pt idx="14">
                  <c:v>0.60181818181818192</c:v>
                </c:pt>
                <c:pt idx="15">
                  <c:v>0.6022727272727274</c:v>
                </c:pt>
                <c:pt idx="16">
                  <c:v>0.60272727272727289</c:v>
                </c:pt>
                <c:pt idx="17">
                  <c:v>0.60318181818181837</c:v>
                </c:pt>
                <c:pt idx="18">
                  <c:v>0.60363636363636386</c:v>
                </c:pt>
                <c:pt idx="19">
                  <c:v>0.60409090909090934</c:v>
                </c:pt>
                <c:pt idx="20">
                  <c:v>0.60454545454545483</c:v>
                </c:pt>
                <c:pt idx="21">
                  <c:v>0.60500000000000032</c:v>
                </c:pt>
                <c:pt idx="22">
                  <c:v>0.6054545454545458</c:v>
                </c:pt>
                <c:pt idx="23">
                  <c:v>0.60590909090909129</c:v>
                </c:pt>
                <c:pt idx="24">
                  <c:v>0.60636363636363677</c:v>
                </c:pt>
                <c:pt idx="25">
                  <c:v>0.60681818181818226</c:v>
                </c:pt>
                <c:pt idx="26">
                  <c:v>0.60727272727272774</c:v>
                </c:pt>
                <c:pt idx="27">
                  <c:v>0.60772727272727323</c:v>
                </c:pt>
                <c:pt idx="28">
                  <c:v>0.60818181818181871</c:v>
                </c:pt>
                <c:pt idx="29">
                  <c:v>0.6086363636363642</c:v>
                </c:pt>
                <c:pt idx="30">
                  <c:v>0.60909090909090968</c:v>
                </c:pt>
                <c:pt idx="31">
                  <c:v>0.60954545454545517</c:v>
                </c:pt>
                <c:pt idx="32">
                  <c:v>0.61</c:v>
                </c:pt>
                <c:pt idx="33">
                  <c:v>0.61058823529411765</c:v>
                </c:pt>
                <c:pt idx="34">
                  <c:v>0.61117647058823532</c:v>
                </c:pt>
                <c:pt idx="35">
                  <c:v>0.61176470588235299</c:v>
                </c:pt>
                <c:pt idx="36">
                  <c:v>0.61235294117647066</c:v>
                </c:pt>
                <c:pt idx="37">
                  <c:v>0.61294117647058832</c:v>
                </c:pt>
                <c:pt idx="38">
                  <c:v>0.61352941176470599</c:v>
                </c:pt>
                <c:pt idx="39">
                  <c:v>0.61411764705882366</c:v>
                </c:pt>
                <c:pt idx="40">
                  <c:v>0.61470588235294132</c:v>
                </c:pt>
                <c:pt idx="41">
                  <c:v>0.61529411764705899</c:v>
                </c:pt>
                <c:pt idx="42">
                  <c:v>0.61588235294117666</c:v>
                </c:pt>
                <c:pt idx="43">
                  <c:v>0.61647058823529433</c:v>
                </c:pt>
                <c:pt idx="44">
                  <c:v>0.61705882352941199</c:v>
                </c:pt>
                <c:pt idx="45">
                  <c:v>0.61764705882352966</c:v>
                </c:pt>
                <c:pt idx="46">
                  <c:v>0.61823529411764733</c:v>
                </c:pt>
                <c:pt idx="47">
                  <c:v>0.61882352941176499</c:v>
                </c:pt>
                <c:pt idx="48">
                  <c:v>0.61941176470588266</c:v>
                </c:pt>
                <c:pt idx="49">
                  <c:v>0.62</c:v>
                </c:pt>
                <c:pt idx="50">
                  <c:v>0.62071428571428566</c:v>
                </c:pt>
                <c:pt idx="51">
                  <c:v>0.62142857142857133</c:v>
                </c:pt>
                <c:pt idx="52">
                  <c:v>0.622142857142857</c:v>
                </c:pt>
                <c:pt idx="53">
                  <c:v>0.62285714285714266</c:v>
                </c:pt>
                <c:pt idx="54">
                  <c:v>0.62357142857142833</c:v>
                </c:pt>
                <c:pt idx="55">
                  <c:v>0.624285714285714</c:v>
                </c:pt>
                <c:pt idx="56">
                  <c:v>0.62499999999999967</c:v>
                </c:pt>
                <c:pt idx="57">
                  <c:v>0.62571428571428533</c:v>
                </c:pt>
                <c:pt idx="58">
                  <c:v>0.626428571428571</c:v>
                </c:pt>
                <c:pt idx="59">
                  <c:v>0.62714285714285667</c:v>
                </c:pt>
                <c:pt idx="60">
                  <c:v>0.62785714285714234</c:v>
                </c:pt>
                <c:pt idx="61">
                  <c:v>0.628571428571428</c:v>
                </c:pt>
                <c:pt idx="62">
                  <c:v>0.62928571428571367</c:v>
                </c:pt>
                <c:pt idx="63">
                  <c:v>0.63</c:v>
                </c:pt>
                <c:pt idx="64">
                  <c:v>0.63071428571428567</c:v>
                </c:pt>
                <c:pt idx="65">
                  <c:v>0.63142857142857134</c:v>
                </c:pt>
                <c:pt idx="66">
                  <c:v>0.63214285714285701</c:v>
                </c:pt>
                <c:pt idx="67">
                  <c:v>0.63285714285714267</c:v>
                </c:pt>
                <c:pt idx="68">
                  <c:v>0.63357142857142834</c:v>
                </c:pt>
                <c:pt idx="69">
                  <c:v>0.63428571428571401</c:v>
                </c:pt>
                <c:pt idx="70">
                  <c:v>0.63499999999999968</c:v>
                </c:pt>
                <c:pt idx="71">
                  <c:v>0.63571428571428534</c:v>
                </c:pt>
                <c:pt idx="72">
                  <c:v>0.63642857142857101</c:v>
                </c:pt>
                <c:pt idx="73">
                  <c:v>0.63714285714285668</c:v>
                </c:pt>
                <c:pt idx="74">
                  <c:v>0.63785714285714235</c:v>
                </c:pt>
                <c:pt idx="75">
                  <c:v>0.63857142857142801</c:v>
                </c:pt>
                <c:pt idx="76">
                  <c:v>0.63928571428571368</c:v>
                </c:pt>
                <c:pt idx="77">
                  <c:v>0.64</c:v>
                </c:pt>
                <c:pt idx="78">
                  <c:v>0.64071428571428568</c:v>
                </c:pt>
                <c:pt idx="79">
                  <c:v>0.64142857142857135</c:v>
                </c:pt>
                <c:pt idx="80">
                  <c:v>0.64214285714285702</c:v>
                </c:pt>
                <c:pt idx="81">
                  <c:v>0.64285714285714268</c:v>
                </c:pt>
                <c:pt idx="82">
                  <c:v>0.64357142857142835</c:v>
                </c:pt>
                <c:pt idx="83">
                  <c:v>0.64428571428571402</c:v>
                </c:pt>
                <c:pt idx="84">
                  <c:v>0.64499999999999968</c:v>
                </c:pt>
                <c:pt idx="85">
                  <c:v>0.64571428571428535</c:v>
                </c:pt>
                <c:pt idx="86">
                  <c:v>0.64642857142857102</c:v>
                </c:pt>
                <c:pt idx="87">
                  <c:v>0.64714285714285669</c:v>
                </c:pt>
                <c:pt idx="88">
                  <c:v>0.64785714285714235</c:v>
                </c:pt>
                <c:pt idx="89">
                  <c:v>0.64857142857142802</c:v>
                </c:pt>
                <c:pt idx="90">
                  <c:v>0.64928571428571369</c:v>
                </c:pt>
                <c:pt idx="91">
                  <c:v>0.65</c:v>
                </c:pt>
                <c:pt idx="92">
                  <c:v>0.65047619047619054</c:v>
                </c:pt>
                <c:pt idx="93">
                  <c:v>0.65095238095238106</c:v>
                </c:pt>
                <c:pt idx="94">
                  <c:v>0.65142857142857158</c:v>
                </c:pt>
                <c:pt idx="95">
                  <c:v>0.6519047619047621</c:v>
                </c:pt>
                <c:pt idx="96">
                  <c:v>0.65238095238095262</c:v>
                </c:pt>
                <c:pt idx="97">
                  <c:v>0.65285714285714314</c:v>
                </c:pt>
                <c:pt idx="98">
                  <c:v>0.65333333333333365</c:v>
                </c:pt>
                <c:pt idx="99">
                  <c:v>0.65380952380952417</c:v>
                </c:pt>
                <c:pt idx="100">
                  <c:v>0.65428571428571469</c:v>
                </c:pt>
                <c:pt idx="101">
                  <c:v>0.65476190476190521</c:v>
                </c:pt>
                <c:pt idx="102">
                  <c:v>0.65523809523809573</c:v>
                </c:pt>
                <c:pt idx="103">
                  <c:v>0.65571428571428625</c:v>
                </c:pt>
                <c:pt idx="104">
                  <c:v>0.65619047619047677</c:v>
                </c:pt>
                <c:pt idx="105">
                  <c:v>0.65666666666666729</c:v>
                </c:pt>
                <c:pt idx="106">
                  <c:v>0.65714285714285781</c:v>
                </c:pt>
                <c:pt idx="107">
                  <c:v>0.65761904761904832</c:v>
                </c:pt>
                <c:pt idx="108">
                  <c:v>0.65809523809523884</c:v>
                </c:pt>
                <c:pt idx="109">
                  <c:v>0.65857142857142936</c:v>
                </c:pt>
                <c:pt idx="110">
                  <c:v>0.65904761904761988</c:v>
                </c:pt>
                <c:pt idx="111">
                  <c:v>0.6595238095238104</c:v>
                </c:pt>
                <c:pt idx="112">
                  <c:v>0.66</c:v>
                </c:pt>
                <c:pt idx="113">
                  <c:v>0.66037037037037039</c:v>
                </c:pt>
                <c:pt idx="114">
                  <c:v>0.66074074074074074</c:v>
                </c:pt>
                <c:pt idx="115">
                  <c:v>0.66111111111111109</c:v>
                </c:pt>
                <c:pt idx="116">
                  <c:v>0.66148148148148145</c:v>
                </c:pt>
                <c:pt idx="117">
                  <c:v>0.6618518518518518</c:v>
                </c:pt>
                <c:pt idx="118">
                  <c:v>0.66222222222222216</c:v>
                </c:pt>
                <c:pt idx="119">
                  <c:v>0.66259259259259251</c:v>
                </c:pt>
                <c:pt idx="120">
                  <c:v>0.66296296296296287</c:v>
                </c:pt>
                <c:pt idx="121">
                  <c:v>0.66333333333333322</c:v>
                </c:pt>
                <c:pt idx="122">
                  <c:v>0.66370370370370357</c:v>
                </c:pt>
                <c:pt idx="123">
                  <c:v>0.66407407407407393</c:v>
                </c:pt>
                <c:pt idx="124">
                  <c:v>0.66444444444444428</c:v>
                </c:pt>
                <c:pt idx="125">
                  <c:v>0.66481481481481464</c:v>
                </c:pt>
                <c:pt idx="126">
                  <c:v>0.66518518518518499</c:v>
                </c:pt>
                <c:pt idx="127">
                  <c:v>0.66555555555555534</c:v>
                </c:pt>
                <c:pt idx="128">
                  <c:v>0.6659259259259257</c:v>
                </c:pt>
                <c:pt idx="129">
                  <c:v>0.66629629629629605</c:v>
                </c:pt>
                <c:pt idx="130">
                  <c:v>0.66666666666666641</c:v>
                </c:pt>
                <c:pt idx="131">
                  <c:v>0.66703703703703676</c:v>
                </c:pt>
                <c:pt idx="132">
                  <c:v>0.66740740740740712</c:v>
                </c:pt>
                <c:pt idx="133">
                  <c:v>0.66777777777777747</c:v>
                </c:pt>
                <c:pt idx="134">
                  <c:v>0.66814814814814782</c:v>
                </c:pt>
                <c:pt idx="135">
                  <c:v>0.66851851851851818</c:v>
                </c:pt>
                <c:pt idx="136">
                  <c:v>0.66888888888888853</c:v>
                </c:pt>
                <c:pt idx="137">
                  <c:v>0.66925925925925889</c:v>
                </c:pt>
                <c:pt idx="138">
                  <c:v>0.66962962962962924</c:v>
                </c:pt>
                <c:pt idx="139">
                  <c:v>0.67</c:v>
                </c:pt>
              </c:numCache>
            </c:numRef>
          </c:val>
        </c:ser>
        <c:ser>
          <c:idx val="2"/>
          <c:order val="2"/>
          <c:marker>
            <c:symbol val="none"/>
          </c:marker>
          <c:val>
            <c:numRef>
              <c:f>Sheet2!$AE$2:$AE$141</c:f>
              <c:numCache>
                <c:formatCode>0.00%</c:formatCode>
                <c:ptCount val="140"/>
                <c:pt idx="0">
                  <c:v>0.57499999999999996</c:v>
                </c:pt>
                <c:pt idx="1">
                  <c:v>0.5754999999999999</c:v>
                </c:pt>
                <c:pt idx="2">
                  <c:v>0.57599999999999985</c:v>
                </c:pt>
                <c:pt idx="3">
                  <c:v>0.57649999999999979</c:v>
                </c:pt>
                <c:pt idx="4">
                  <c:v>0.57699999999999974</c:v>
                </c:pt>
                <c:pt idx="5">
                  <c:v>0.57749999999999968</c:v>
                </c:pt>
                <c:pt idx="6">
                  <c:v>0.57799999999999963</c:v>
                </c:pt>
                <c:pt idx="7">
                  <c:v>0.57849999999999957</c:v>
                </c:pt>
                <c:pt idx="8">
                  <c:v>0.57899999999999952</c:v>
                </c:pt>
                <c:pt idx="9">
                  <c:v>0.57949999999999946</c:v>
                </c:pt>
                <c:pt idx="10">
                  <c:v>0.57999999999999996</c:v>
                </c:pt>
                <c:pt idx="11">
                  <c:v>0.58045454545454545</c:v>
                </c:pt>
                <c:pt idx="12">
                  <c:v>0.58090909090909093</c:v>
                </c:pt>
                <c:pt idx="13">
                  <c:v>0.58136363636363642</c:v>
                </c:pt>
                <c:pt idx="14">
                  <c:v>0.5818181818181819</c:v>
                </c:pt>
                <c:pt idx="15">
                  <c:v>0.58227272727272739</c:v>
                </c:pt>
                <c:pt idx="16">
                  <c:v>0.58272727272727287</c:v>
                </c:pt>
                <c:pt idx="17">
                  <c:v>0.58318181818181836</c:v>
                </c:pt>
                <c:pt idx="18">
                  <c:v>0.58363636363636384</c:v>
                </c:pt>
                <c:pt idx="19">
                  <c:v>0.58409090909090933</c:v>
                </c:pt>
                <c:pt idx="20">
                  <c:v>0.58454545454545481</c:v>
                </c:pt>
                <c:pt idx="21">
                  <c:v>0.5850000000000003</c:v>
                </c:pt>
                <c:pt idx="22">
                  <c:v>0.58545454545454578</c:v>
                </c:pt>
                <c:pt idx="23">
                  <c:v>0.58590909090909127</c:v>
                </c:pt>
                <c:pt idx="24">
                  <c:v>0.58636363636363675</c:v>
                </c:pt>
                <c:pt idx="25">
                  <c:v>0.58681818181818224</c:v>
                </c:pt>
                <c:pt idx="26">
                  <c:v>0.58727272727272772</c:v>
                </c:pt>
                <c:pt idx="27">
                  <c:v>0.58772727272727321</c:v>
                </c:pt>
                <c:pt idx="28">
                  <c:v>0.58818181818181869</c:v>
                </c:pt>
                <c:pt idx="29">
                  <c:v>0.58863636363636418</c:v>
                </c:pt>
                <c:pt idx="30">
                  <c:v>0.58909090909090966</c:v>
                </c:pt>
                <c:pt idx="31">
                  <c:v>0.58954545454545515</c:v>
                </c:pt>
                <c:pt idx="32">
                  <c:v>0.59</c:v>
                </c:pt>
                <c:pt idx="33">
                  <c:v>0.59058823529411764</c:v>
                </c:pt>
                <c:pt idx="34">
                  <c:v>0.5911764705882353</c:v>
                </c:pt>
                <c:pt idx="35">
                  <c:v>0.59176470588235297</c:v>
                </c:pt>
                <c:pt idx="36">
                  <c:v>0.59235294117647064</c:v>
                </c:pt>
                <c:pt idx="37">
                  <c:v>0.5929411764705883</c:v>
                </c:pt>
                <c:pt idx="38">
                  <c:v>0.59352941176470597</c:v>
                </c:pt>
                <c:pt idx="39">
                  <c:v>0.59411764705882364</c:v>
                </c:pt>
                <c:pt idx="40">
                  <c:v>0.59470588235294131</c:v>
                </c:pt>
                <c:pt idx="41">
                  <c:v>0.59529411764705897</c:v>
                </c:pt>
                <c:pt idx="42">
                  <c:v>0.59588235294117664</c:v>
                </c:pt>
                <c:pt idx="43">
                  <c:v>0.59647058823529431</c:v>
                </c:pt>
                <c:pt idx="44">
                  <c:v>0.59705882352941197</c:v>
                </c:pt>
                <c:pt idx="45">
                  <c:v>0.59764705882352964</c:v>
                </c:pt>
                <c:pt idx="46">
                  <c:v>0.59823529411764731</c:v>
                </c:pt>
                <c:pt idx="47">
                  <c:v>0.59882352941176498</c:v>
                </c:pt>
                <c:pt idx="48">
                  <c:v>0.59941176470588264</c:v>
                </c:pt>
                <c:pt idx="49">
                  <c:v>0.6</c:v>
                </c:pt>
                <c:pt idx="50">
                  <c:v>0.60050763248847927</c:v>
                </c:pt>
                <c:pt idx="51">
                  <c:v>0.60101526497695856</c:v>
                </c:pt>
                <c:pt idx="52">
                  <c:v>0.60152289746543786</c:v>
                </c:pt>
                <c:pt idx="53">
                  <c:v>0.60203052995391715</c:v>
                </c:pt>
                <c:pt idx="54">
                  <c:v>0.60253816244239644</c:v>
                </c:pt>
                <c:pt idx="55">
                  <c:v>0.60304579493087573</c:v>
                </c:pt>
                <c:pt idx="56">
                  <c:v>0.60355342741935503</c:v>
                </c:pt>
                <c:pt idx="57">
                  <c:v>0.60406105990783432</c:v>
                </c:pt>
                <c:pt idx="58">
                  <c:v>0.60456869239631361</c:v>
                </c:pt>
                <c:pt idx="59">
                  <c:v>0.6050763248847929</c:v>
                </c:pt>
                <c:pt idx="60">
                  <c:v>0.6055839573732722</c:v>
                </c:pt>
                <c:pt idx="61">
                  <c:v>0.60609158986175149</c:v>
                </c:pt>
                <c:pt idx="62">
                  <c:v>0.60659922235023078</c:v>
                </c:pt>
                <c:pt idx="63">
                  <c:v>0.60710685483870952</c:v>
                </c:pt>
                <c:pt idx="64">
                  <c:v>0.60787338280806424</c:v>
                </c:pt>
                <c:pt idx="65">
                  <c:v>0.60863991077741897</c:v>
                </c:pt>
                <c:pt idx="66">
                  <c:v>0.60940643874677369</c:v>
                </c:pt>
                <c:pt idx="67">
                  <c:v>0.61017296671612842</c:v>
                </c:pt>
                <c:pt idx="68">
                  <c:v>0.61093949468548314</c:v>
                </c:pt>
                <c:pt idx="69">
                  <c:v>0.61170602265483787</c:v>
                </c:pt>
                <c:pt idx="70">
                  <c:v>0.61247255062419259</c:v>
                </c:pt>
                <c:pt idx="71">
                  <c:v>0.61323907859354732</c:v>
                </c:pt>
                <c:pt idx="72">
                  <c:v>0.61400560656290204</c:v>
                </c:pt>
                <c:pt idx="73">
                  <c:v>0.61477213453225676</c:v>
                </c:pt>
                <c:pt idx="74">
                  <c:v>0.61553866250161149</c:v>
                </c:pt>
                <c:pt idx="75">
                  <c:v>0.61630519047096621</c:v>
                </c:pt>
                <c:pt idx="76">
                  <c:v>0.61707171844032094</c:v>
                </c:pt>
                <c:pt idx="77">
                  <c:v>0.617838246409675</c:v>
                </c:pt>
                <c:pt idx="78">
                  <c:v>0.61777376337119594</c:v>
                </c:pt>
                <c:pt idx="79">
                  <c:v>0.61770928033271688</c:v>
                </c:pt>
                <c:pt idx="80">
                  <c:v>0.61764479729423782</c:v>
                </c:pt>
                <c:pt idx="81">
                  <c:v>0.61758031425575877</c:v>
                </c:pt>
                <c:pt idx="82">
                  <c:v>0.61751583121727971</c:v>
                </c:pt>
                <c:pt idx="83">
                  <c:v>0.61745134817880065</c:v>
                </c:pt>
                <c:pt idx="84">
                  <c:v>0.61738686514032159</c:v>
                </c:pt>
                <c:pt idx="85">
                  <c:v>0.61732238210184254</c:v>
                </c:pt>
                <c:pt idx="86">
                  <c:v>0.61725789906336348</c:v>
                </c:pt>
                <c:pt idx="87">
                  <c:v>0.61719341602488442</c:v>
                </c:pt>
                <c:pt idx="88">
                  <c:v>0.61712893298640537</c:v>
                </c:pt>
                <c:pt idx="89">
                  <c:v>0.61706444994792631</c:v>
                </c:pt>
                <c:pt idx="90">
                  <c:v>0.61699996690944725</c:v>
                </c:pt>
                <c:pt idx="91">
                  <c:v>0.61693548387096753</c:v>
                </c:pt>
                <c:pt idx="92">
                  <c:v>0.61769372271164369</c:v>
                </c:pt>
                <c:pt idx="93">
                  <c:v>0.61845196155231985</c:v>
                </c:pt>
                <c:pt idx="94">
                  <c:v>0.61921020039299601</c:v>
                </c:pt>
                <c:pt idx="95">
                  <c:v>0.61996843923367217</c:v>
                </c:pt>
                <c:pt idx="96">
                  <c:v>0.62072667807434834</c:v>
                </c:pt>
                <c:pt idx="97">
                  <c:v>0.6214849169150245</c:v>
                </c:pt>
                <c:pt idx="98">
                  <c:v>0.62224315575570066</c:v>
                </c:pt>
                <c:pt idx="99">
                  <c:v>0.62300139459637682</c:v>
                </c:pt>
                <c:pt idx="100">
                  <c:v>0.62375963343705298</c:v>
                </c:pt>
                <c:pt idx="101">
                  <c:v>0.62451787227772915</c:v>
                </c:pt>
                <c:pt idx="102">
                  <c:v>0.62527611111840531</c:v>
                </c:pt>
                <c:pt idx="103">
                  <c:v>0.62603434995908147</c:v>
                </c:pt>
                <c:pt idx="104">
                  <c:v>0.62679258879975763</c:v>
                </c:pt>
                <c:pt idx="105">
                  <c:v>0.62755082764043379</c:v>
                </c:pt>
                <c:pt idx="106">
                  <c:v>0.62830906648110996</c:v>
                </c:pt>
                <c:pt idx="107">
                  <c:v>0.62906730532178612</c:v>
                </c:pt>
                <c:pt idx="108">
                  <c:v>0.62982554416246228</c:v>
                </c:pt>
                <c:pt idx="109">
                  <c:v>0.63058378300313844</c:v>
                </c:pt>
                <c:pt idx="110">
                  <c:v>0.6313420218438146</c:v>
                </c:pt>
                <c:pt idx="111">
                  <c:v>0.63210026068449077</c:v>
                </c:pt>
                <c:pt idx="112">
                  <c:v>0.63285849952516604</c:v>
                </c:pt>
                <c:pt idx="113">
                  <c:v>0.63312299954275253</c:v>
                </c:pt>
                <c:pt idx="114">
                  <c:v>0.63338749956033902</c:v>
                </c:pt>
                <c:pt idx="115">
                  <c:v>0.63365199957792551</c:v>
                </c:pt>
                <c:pt idx="116">
                  <c:v>0.633916499595512</c:v>
                </c:pt>
                <c:pt idx="117">
                  <c:v>0.63418099961309848</c:v>
                </c:pt>
                <c:pt idx="118">
                  <c:v>0.63444549963068497</c:v>
                </c:pt>
                <c:pt idx="119">
                  <c:v>0.63470999964827146</c:v>
                </c:pt>
                <c:pt idx="120">
                  <c:v>0.63497449966585795</c:v>
                </c:pt>
                <c:pt idx="121">
                  <c:v>0.63523899968344444</c:v>
                </c:pt>
                <c:pt idx="122">
                  <c:v>0.63550349970103093</c:v>
                </c:pt>
                <c:pt idx="123">
                  <c:v>0.63576799971861742</c:v>
                </c:pt>
                <c:pt idx="124">
                  <c:v>0.6360324997362039</c:v>
                </c:pt>
                <c:pt idx="125">
                  <c:v>0.63629699975379039</c:v>
                </c:pt>
                <c:pt idx="126">
                  <c:v>0.63656149977137688</c:v>
                </c:pt>
                <c:pt idx="127">
                  <c:v>0.63682599978896337</c:v>
                </c:pt>
                <c:pt idx="128">
                  <c:v>0.63709049980654986</c:v>
                </c:pt>
                <c:pt idx="129">
                  <c:v>0.63735499982413635</c:v>
                </c:pt>
                <c:pt idx="130">
                  <c:v>0.63761949984172284</c:v>
                </c:pt>
                <c:pt idx="131">
                  <c:v>0.63788399985930933</c:v>
                </c:pt>
                <c:pt idx="132">
                  <c:v>0.63814849987689581</c:v>
                </c:pt>
                <c:pt idx="133">
                  <c:v>0.6384129998944823</c:v>
                </c:pt>
                <c:pt idx="134">
                  <c:v>0.63867749991206879</c:v>
                </c:pt>
                <c:pt idx="135">
                  <c:v>0.63894199992965528</c:v>
                </c:pt>
                <c:pt idx="136">
                  <c:v>0.63920649994724177</c:v>
                </c:pt>
                <c:pt idx="137">
                  <c:v>0.63947099996482826</c:v>
                </c:pt>
                <c:pt idx="138">
                  <c:v>0.63973549998241475</c:v>
                </c:pt>
                <c:pt idx="139">
                  <c:v>0.64</c:v>
                </c:pt>
              </c:numCache>
            </c:numRef>
          </c:val>
        </c:ser>
        <c:ser>
          <c:idx val="3"/>
          <c:order val="3"/>
          <c:marker>
            <c:symbol val="none"/>
          </c:marker>
          <c:val>
            <c:numRef>
              <c:f>Sheet2!$AF$2:$AF$141</c:f>
              <c:numCache>
                <c:formatCode>0.00%</c:formatCode>
                <c:ptCount val="140"/>
                <c:pt idx="0">
                  <c:v>0.13750000000000001</c:v>
                </c:pt>
                <c:pt idx="1">
                  <c:v>0.13775000000000001</c:v>
                </c:pt>
                <c:pt idx="2">
                  <c:v>0.13800000000000001</c:v>
                </c:pt>
                <c:pt idx="3">
                  <c:v>0.13825000000000001</c:v>
                </c:pt>
                <c:pt idx="4">
                  <c:v>0.13850000000000001</c:v>
                </c:pt>
                <c:pt idx="5">
                  <c:v>0.13875000000000001</c:v>
                </c:pt>
                <c:pt idx="6">
                  <c:v>0.13900000000000001</c:v>
                </c:pt>
                <c:pt idx="7">
                  <c:v>0.13925000000000001</c:v>
                </c:pt>
                <c:pt idx="8">
                  <c:v>0.13950000000000001</c:v>
                </c:pt>
                <c:pt idx="9">
                  <c:v>0.13975000000000001</c:v>
                </c:pt>
                <c:pt idx="10">
                  <c:v>0.14000000000000001</c:v>
                </c:pt>
                <c:pt idx="11">
                  <c:v>0.14045454545454547</c:v>
                </c:pt>
                <c:pt idx="12">
                  <c:v>0.14090909090909093</c:v>
                </c:pt>
                <c:pt idx="13">
                  <c:v>0.14136363636363639</c:v>
                </c:pt>
                <c:pt idx="14">
                  <c:v>0.14181818181818184</c:v>
                </c:pt>
                <c:pt idx="15">
                  <c:v>0.1422727272727273</c:v>
                </c:pt>
                <c:pt idx="16">
                  <c:v>0.14272727272727276</c:v>
                </c:pt>
                <c:pt idx="17">
                  <c:v>0.14318181818181822</c:v>
                </c:pt>
                <c:pt idx="18">
                  <c:v>0.14363636363636367</c:v>
                </c:pt>
                <c:pt idx="19">
                  <c:v>0.14409090909090913</c:v>
                </c:pt>
                <c:pt idx="20">
                  <c:v>0.14454545454545459</c:v>
                </c:pt>
                <c:pt idx="21">
                  <c:v>0.14500000000000005</c:v>
                </c:pt>
                <c:pt idx="22">
                  <c:v>0.1454545454545455</c:v>
                </c:pt>
                <c:pt idx="23">
                  <c:v>0.14590909090909096</c:v>
                </c:pt>
                <c:pt idx="24">
                  <c:v>0.14636363636363642</c:v>
                </c:pt>
                <c:pt idx="25">
                  <c:v>0.14681818181818188</c:v>
                </c:pt>
                <c:pt idx="26">
                  <c:v>0.14727272727272733</c:v>
                </c:pt>
                <c:pt idx="27">
                  <c:v>0.14772727272727279</c:v>
                </c:pt>
                <c:pt idx="28">
                  <c:v>0.14818181818181825</c:v>
                </c:pt>
                <c:pt idx="29">
                  <c:v>0.14863636363636371</c:v>
                </c:pt>
                <c:pt idx="30">
                  <c:v>0.14909090909090916</c:v>
                </c:pt>
                <c:pt idx="31">
                  <c:v>0.14954545454545462</c:v>
                </c:pt>
                <c:pt idx="32">
                  <c:v>0.15</c:v>
                </c:pt>
                <c:pt idx="33">
                  <c:v>0.15058823529411763</c:v>
                </c:pt>
                <c:pt idx="34">
                  <c:v>0.15117647058823527</c:v>
                </c:pt>
                <c:pt idx="35">
                  <c:v>0.15176470588235291</c:v>
                </c:pt>
                <c:pt idx="36">
                  <c:v>0.15235294117647055</c:v>
                </c:pt>
                <c:pt idx="37">
                  <c:v>0.15294117647058819</c:v>
                </c:pt>
                <c:pt idx="38">
                  <c:v>0.15352941176470583</c:v>
                </c:pt>
                <c:pt idx="39">
                  <c:v>0.15411764705882347</c:v>
                </c:pt>
                <c:pt idx="40">
                  <c:v>0.15470588235294111</c:v>
                </c:pt>
                <c:pt idx="41">
                  <c:v>0.15529411764705875</c:v>
                </c:pt>
                <c:pt idx="42">
                  <c:v>0.15588235294117639</c:v>
                </c:pt>
                <c:pt idx="43">
                  <c:v>0.15647058823529403</c:v>
                </c:pt>
                <c:pt idx="44">
                  <c:v>0.15705882352941167</c:v>
                </c:pt>
                <c:pt idx="45">
                  <c:v>0.15764705882352931</c:v>
                </c:pt>
                <c:pt idx="46">
                  <c:v>0.15823529411764695</c:v>
                </c:pt>
                <c:pt idx="47">
                  <c:v>0.15882352941176459</c:v>
                </c:pt>
                <c:pt idx="48">
                  <c:v>0.15941176470588223</c:v>
                </c:pt>
                <c:pt idx="49">
                  <c:v>0.16</c:v>
                </c:pt>
                <c:pt idx="50">
                  <c:v>0.16071428571428573</c:v>
                </c:pt>
                <c:pt idx="51">
                  <c:v>0.16142857142857145</c:v>
                </c:pt>
                <c:pt idx="52">
                  <c:v>0.16214285714285717</c:v>
                </c:pt>
                <c:pt idx="53">
                  <c:v>0.16285714285714289</c:v>
                </c:pt>
                <c:pt idx="54">
                  <c:v>0.16357142857142862</c:v>
                </c:pt>
                <c:pt idx="55">
                  <c:v>0.16428571428571434</c:v>
                </c:pt>
                <c:pt idx="56">
                  <c:v>0.16500000000000006</c:v>
                </c:pt>
                <c:pt idx="57">
                  <c:v>0.16571428571428579</c:v>
                </c:pt>
                <c:pt idx="58">
                  <c:v>0.16642857142857151</c:v>
                </c:pt>
                <c:pt idx="59">
                  <c:v>0.16714285714285723</c:v>
                </c:pt>
                <c:pt idx="60">
                  <c:v>0.16785714285714295</c:v>
                </c:pt>
                <c:pt idx="61">
                  <c:v>0.16857142857142868</c:v>
                </c:pt>
                <c:pt idx="62">
                  <c:v>0.1692857142857144</c:v>
                </c:pt>
                <c:pt idx="63">
                  <c:v>0.17</c:v>
                </c:pt>
                <c:pt idx="64">
                  <c:v>0.17071428571428574</c:v>
                </c:pt>
                <c:pt idx="65">
                  <c:v>0.17142857142857146</c:v>
                </c:pt>
                <c:pt idx="66">
                  <c:v>0.17214285714285718</c:v>
                </c:pt>
                <c:pt idx="67">
                  <c:v>0.1728571428571429</c:v>
                </c:pt>
                <c:pt idx="68">
                  <c:v>0.17357142857142863</c:v>
                </c:pt>
                <c:pt idx="69">
                  <c:v>0.17428571428571435</c:v>
                </c:pt>
                <c:pt idx="70">
                  <c:v>0.17500000000000007</c:v>
                </c:pt>
                <c:pt idx="71">
                  <c:v>0.1757142857142858</c:v>
                </c:pt>
                <c:pt idx="72">
                  <c:v>0.17642857142857152</c:v>
                </c:pt>
                <c:pt idx="73">
                  <c:v>0.17714285714285724</c:v>
                </c:pt>
                <c:pt idx="74">
                  <c:v>0.17785714285714296</c:v>
                </c:pt>
                <c:pt idx="75">
                  <c:v>0.17857142857142869</c:v>
                </c:pt>
                <c:pt idx="76">
                  <c:v>0.17928571428571441</c:v>
                </c:pt>
                <c:pt idx="77">
                  <c:v>0.18</c:v>
                </c:pt>
                <c:pt idx="78">
                  <c:v>0.18</c:v>
                </c:pt>
                <c:pt idx="79">
                  <c:v>0.18</c:v>
                </c:pt>
                <c:pt idx="80">
                  <c:v>0.18</c:v>
                </c:pt>
                <c:pt idx="81">
                  <c:v>0.18</c:v>
                </c:pt>
                <c:pt idx="82">
                  <c:v>0.18</c:v>
                </c:pt>
                <c:pt idx="83">
                  <c:v>0.18</c:v>
                </c:pt>
                <c:pt idx="84">
                  <c:v>0.18</c:v>
                </c:pt>
                <c:pt idx="85">
                  <c:v>0.18</c:v>
                </c:pt>
                <c:pt idx="86">
                  <c:v>0.18</c:v>
                </c:pt>
                <c:pt idx="87">
                  <c:v>0.18</c:v>
                </c:pt>
                <c:pt idx="88">
                  <c:v>0.18</c:v>
                </c:pt>
                <c:pt idx="89">
                  <c:v>0.18</c:v>
                </c:pt>
                <c:pt idx="90">
                  <c:v>0.18</c:v>
                </c:pt>
                <c:pt idx="91">
                  <c:v>0.18</c:v>
                </c:pt>
                <c:pt idx="92">
                  <c:v>0.18</c:v>
                </c:pt>
                <c:pt idx="93">
                  <c:v>0.18</c:v>
                </c:pt>
                <c:pt idx="94">
                  <c:v>0.18</c:v>
                </c:pt>
                <c:pt idx="95">
                  <c:v>0.18</c:v>
                </c:pt>
                <c:pt idx="96">
                  <c:v>0.18</c:v>
                </c:pt>
                <c:pt idx="97">
                  <c:v>0.18</c:v>
                </c:pt>
                <c:pt idx="98">
                  <c:v>0.18</c:v>
                </c:pt>
                <c:pt idx="99">
                  <c:v>0.18</c:v>
                </c:pt>
                <c:pt idx="100">
                  <c:v>0.18</c:v>
                </c:pt>
                <c:pt idx="101">
                  <c:v>0.18</c:v>
                </c:pt>
                <c:pt idx="102">
                  <c:v>0.18</c:v>
                </c:pt>
                <c:pt idx="103">
                  <c:v>0.18</c:v>
                </c:pt>
                <c:pt idx="104">
                  <c:v>0.18</c:v>
                </c:pt>
                <c:pt idx="105">
                  <c:v>0.18</c:v>
                </c:pt>
                <c:pt idx="106">
                  <c:v>0.18</c:v>
                </c:pt>
                <c:pt idx="107">
                  <c:v>0.18</c:v>
                </c:pt>
                <c:pt idx="108">
                  <c:v>0.18</c:v>
                </c:pt>
                <c:pt idx="109">
                  <c:v>0.18</c:v>
                </c:pt>
                <c:pt idx="110">
                  <c:v>0.18</c:v>
                </c:pt>
                <c:pt idx="111">
                  <c:v>0.18</c:v>
                </c:pt>
                <c:pt idx="112">
                  <c:v>0.18</c:v>
                </c:pt>
                <c:pt idx="113">
                  <c:v>0.18</c:v>
                </c:pt>
                <c:pt idx="114">
                  <c:v>0.18</c:v>
                </c:pt>
                <c:pt idx="115">
                  <c:v>0.18</c:v>
                </c:pt>
                <c:pt idx="116">
                  <c:v>0.18</c:v>
                </c:pt>
                <c:pt idx="117">
                  <c:v>0.18</c:v>
                </c:pt>
                <c:pt idx="118">
                  <c:v>0.18</c:v>
                </c:pt>
                <c:pt idx="119">
                  <c:v>0.18</c:v>
                </c:pt>
                <c:pt idx="120">
                  <c:v>0.18</c:v>
                </c:pt>
                <c:pt idx="121">
                  <c:v>0.18</c:v>
                </c:pt>
                <c:pt idx="122">
                  <c:v>0.18</c:v>
                </c:pt>
                <c:pt idx="123">
                  <c:v>0.18</c:v>
                </c:pt>
                <c:pt idx="124">
                  <c:v>0.18</c:v>
                </c:pt>
                <c:pt idx="125">
                  <c:v>0.18</c:v>
                </c:pt>
                <c:pt idx="126">
                  <c:v>0.18</c:v>
                </c:pt>
                <c:pt idx="127">
                  <c:v>0.18</c:v>
                </c:pt>
                <c:pt idx="128">
                  <c:v>0.18</c:v>
                </c:pt>
                <c:pt idx="129">
                  <c:v>0.18</c:v>
                </c:pt>
                <c:pt idx="130">
                  <c:v>0.18</c:v>
                </c:pt>
                <c:pt idx="131">
                  <c:v>0.18</c:v>
                </c:pt>
                <c:pt idx="132">
                  <c:v>0.18</c:v>
                </c:pt>
                <c:pt idx="133">
                  <c:v>0.18</c:v>
                </c:pt>
                <c:pt idx="134">
                  <c:v>0.18</c:v>
                </c:pt>
                <c:pt idx="135">
                  <c:v>0.18</c:v>
                </c:pt>
                <c:pt idx="136">
                  <c:v>0.18</c:v>
                </c:pt>
                <c:pt idx="137">
                  <c:v>0.18</c:v>
                </c:pt>
                <c:pt idx="138">
                  <c:v>0.18</c:v>
                </c:pt>
                <c:pt idx="139">
                  <c:v>0.18</c:v>
                </c:pt>
              </c:numCache>
            </c:numRef>
          </c:val>
        </c:ser>
        <c:ser>
          <c:idx val="4"/>
          <c:order val="4"/>
          <c:marker>
            <c:symbol val="none"/>
          </c:marker>
          <c:val>
            <c:numRef>
              <c:f>Sheet2!$AG$2:$AG$141</c:f>
              <c:numCache>
                <c:formatCode>0.00%</c:formatCode>
                <c:ptCount val="140"/>
                <c:pt idx="0">
                  <c:v>1.0149999999999999</c:v>
                </c:pt>
                <c:pt idx="1">
                  <c:v>1.0154999999999998</c:v>
                </c:pt>
                <c:pt idx="2">
                  <c:v>1.0159999999999998</c:v>
                </c:pt>
                <c:pt idx="3">
                  <c:v>1.0164999999999997</c:v>
                </c:pt>
                <c:pt idx="4">
                  <c:v>1.0169999999999997</c:v>
                </c:pt>
                <c:pt idx="5">
                  <c:v>1.0174999999999996</c:v>
                </c:pt>
                <c:pt idx="6">
                  <c:v>1.0179999999999996</c:v>
                </c:pt>
                <c:pt idx="7">
                  <c:v>1.0184999999999995</c:v>
                </c:pt>
                <c:pt idx="8">
                  <c:v>1.0189999999999995</c:v>
                </c:pt>
                <c:pt idx="9">
                  <c:v>1.0194999999999994</c:v>
                </c:pt>
                <c:pt idx="10">
                  <c:v>1.02</c:v>
                </c:pt>
                <c:pt idx="11">
                  <c:v>1.02</c:v>
                </c:pt>
                <c:pt idx="12">
                  <c:v>1.02</c:v>
                </c:pt>
                <c:pt idx="13">
                  <c:v>1.02</c:v>
                </c:pt>
                <c:pt idx="14">
                  <c:v>1.02</c:v>
                </c:pt>
                <c:pt idx="15">
                  <c:v>1.02</c:v>
                </c:pt>
                <c:pt idx="16">
                  <c:v>1.02</c:v>
                </c:pt>
                <c:pt idx="17">
                  <c:v>1.02</c:v>
                </c:pt>
                <c:pt idx="18">
                  <c:v>1.02</c:v>
                </c:pt>
                <c:pt idx="19">
                  <c:v>1.02</c:v>
                </c:pt>
                <c:pt idx="20">
                  <c:v>1.02</c:v>
                </c:pt>
                <c:pt idx="21">
                  <c:v>1.02</c:v>
                </c:pt>
                <c:pt idx="22">
                  <c:v>1.02</c:v>
                </c:pt>
                <c:pt idx="23">
                  <c:v>1.02</c:v>
                </c:pt>
                <c:pt idx="24">
                  <c:v>1.02</c:v>
                </c:pt>
                <c:pt idx="25">
                  <c:v>1.02</c:v>
                </c:pt>
                <c:pt idx="26">
                  <c:v>1.02</c:v>
                </c:pt>
                <c:pt idx="27">
                  <c:v>1.02</c:v>
                </c:pt>
                <c:pt idx="28">
                  <c:v>1.02</c:v>
                </c:pt>
                <c:pt idx="29">
                  <c:v>1.02</c:v>
                </c:pt>
                <c:pt idx="30">
                  <c:v>1.02</c:v>
                </c:pt>
                <c:pt idx="31">
                  <c:v>1.02</c:v>
                </c:pt>
                <c:pt idx="32">
                  <c:v>1.02</c:v>
                </c:pt>
                <c:pt idx="33">
                  <c:v>1.0205882352941176</c:v>
                </c:pt>
                <c:pt idx="34">
                  <c:v>1.0211764705882351</c:v>
                </c:pt>
                <c:pt idx="35">
                  <c:v>1.0217647058823527</c:v>
                </c:pt>
                <c:pt idx="36">
                  <c:v>1.0223529411764702</c:v>
                </c:pt>
                <c:pt idx="37">
                  <c:v>1.0229411764705878</c:v>
                </c:pt>
                <c:pt idx="38">
                  <c:v>1.0235294117647054</c:v>
                </c:pt>
                <c:pt idx="39">
                  <c:v>1.0241176470588229</c:v>
                </c:pt>
                <c:pt idx="40">
                  <c:v>1.0247058823529405</c:v>
                </c:pt>
                <c:pt idx="41">
                  <c:v>1.025294117647058</c:v>
                </c:pt>
                <c:pt idx="42">
                  <c:v>1.0258823529411756</c:v>
                </c:pt>
                <c:pt idx="43">
                  <c:v>1.0264705882352931</c:v>
                </c:pt>
                <c:pt idx="44">
                  <c:v>1.0270588235294107</c:v>
                </c:pt>
                <c:pt idx="45">
                  <c:v>1.0276470588235282</c:v>
                </c:pt>
                <c:pt idx="46">
                  <c:v>1.0282352941176458</c:v>
                </c:pt>
                <c:pt idx="47">
                  <c:v>1.0288235294117634</c:v>
                </c:pt>
                <c:pt idx="48">
                  <c:v>1.0294117647058809</c:v>
                </c:pt>
                <c:pt idx="49">
                  <c:v>1.03</c:v>
                </c:pt>
                <c:pt idx="50">
                  <c:v>1.03</c:v>
                </c:pt>
                <c:pt idx="51">
                  <c:v>1.03</c:v>
                </c:pt>
                <c:pt idx="52">
                  <c:v>1.03</c:v>
                </c:pt>
                <c:pt idx="53">
                  <c:v>1.03</c:v>
                </c:pt>
                <c:pt idx="54">
                  <c:v>1.03</c:v>
                </c:pt>
                <c:pt idx="55">
                  <c:v>1.03</c:v>
                </c:pt>
                <c:pt idx="56">
                  <c:v>1.03</c:v>
                </c:pt>
                <c:pt idx="57">
                  <c:v>1.03</c:v>
                </c:pt>
                <c:pt idx="58">
                  <c:v>1.03</c:v>
                </c:pt>
                <c:pt idx="59">
                  <c:v>1.03</c:v>
                </c:pt>
                <c:pt idx="60">
                  <c:v>1.03</c:v>
                </c:pt>
                <c:pt idx="61">
                  <c:v>1.03</c:v>
                </c:pt>
                <c:pt idx="62">
                  <c:v>1.03</c:v>
                </c:pt>
                <c:pt idx="63">
                  <c:v>1.03</c:v>
                </c:pt>
                <c:pt idx="64">
                  <c:v>1.0307142857142857</c:v>
                </c:pt>
                <c:pt idx="65">
                  <c:v>1.0314285714285714</c:v>
                </c:pt>
                <c:pt idx="66">
                  <c:v>1.032142857142857</c:v>
                </c:pt>
                <c:pt idx="67">
                  <c:v>1.0328571428571427</c:v>
                </c:pt>
                <c:pt idx="68">
                  <c:v>1.0335714285714284</c:v>
                </c:pt>
                <c:pt idx="69">
                  <c:v>1.034285714285714</c:v>
                </c:pt>
                <c:pt idx="70">
                  <c:v>1.0349999999999997</c:v>
                </c:pt>
                <c:pt idx="71">
                  <c:v>1.0357142857142854</c:v>
                </c:pt>
                <c:pt idx="72">
                  <c:v>1.036428571428571</c:v>
                </c:pt>
                <c:pt idx="73">
                  <c:v>1.0371428571428567</c:v>
                </c:pt>
                <c:pt idx="74">
                  <c:v>1.0378571428571424</c:v>
                </c:pt>
                <c:pt idx="75">
                  <c:v>1.038571428571428</c:v>
                </c:pt>
                <c:pt idx="76">
                  <c:v>1.0392857142857137</c:v>
                </c:pt>
                <c:pt idx="77">
                  <c:v>1.04</c:v>
                </c:pt>
                <c:pt idx="78">
                  <c:v>1.0407142857142857</c:v>
                </c:pt>
                <c:pt idx="79">
                  <c:v>1.0414285714285714</c:v>
                </c:pt>
                <c:pt idx="80">
                  <c:v>1.042142857142857</c:v>
                </c:pt>
                <c:pt idx="81">
                  <c:v>1.0428571428571427</c:v>
                </c:pt>
                <c:pt idx="82">
                  <c:v>1.0435714285714284</c:v>
                </c:pt>
                <c:pt idx="83">
                  <c:v>1.044285714285714</c:v>
                </c:pt>
                <c:pt idx="84">
                  <c:v>1.0449999999999997</c:v>
                </c:pt>
                <c:pt idx="85">
                  <c:v>1.0457142857142854</c:v>
                </c:pt>
                <c:pt idx="86">
                  <c:v>1.046428571428571</c:v>
                </c:pt>
                <c:pt idx="87">
                  <c:v>1.0471428571428567</c:v>
                </c:pt>
                <c:pt idx="88">
                  <c:v>1.0478571428571424</c:v>
                </c:pt>
                <c:pt idx="89">
                  <c:v>1.048571428571428</c:v>
                </c:pt>
                <c:pt idx="90">
                  <c:v>1.0492857142857137</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1.05</c:v>
                </c:pt>
                <c:pt idx="123">
                  <c:v>1.05</c:v>
                </c:pt>
                <c:pt idx="124">
                  <c:v>1.05</c:v>
                </c:pt>
                <c:pt idx="125">
                  <c:v>1.05</c:v>
                </c:pt>
                <c:pt idx="126">
                  <c:v>1.05</c:v>
                </c:pt>
                <c:pt idx="127">
                  <c:v>1.05</c:v>
                </c:pt>
                <c:pt idx="128">
                  <c:v>1.05</c:v>
                </c:pt>
                <c:pt idx="129">
                  <c:v>1.05</c:v>
                </c:pt>
                <c:pt idx="130">
                  <c:v>1.05</c:v>
                </c:pt>
                <c:pt idx="131">
                  <c:v>1.05</c:v>
                </c:pt>
                <c:pt idx="132">
                  <c:v>1.05</c:v>
                </c:pt>
                <c:pt idx="133">
                  <c:v>1.05</c:v>
                </c:pt>
                <c:pt idx="134">
                  <c:v>1.05</c:v>
                </c:pt>
                <c:pt idx="135">
                  <c:v>1.05</c:v>
                </c:pt>
                <c:pt idx="136">
                  <c:v>1.05</c:v>
                </c:pt>
                <c:pt idx="137">
                  <c:v>1.05</c:v>
                </c:pt>
                <c:pt idx="138">
                  <c:v>1.05</c:v>
                </c:pt>
                <c:pt idx="139">
                  <c:v>1.05</c:v>
                </c:pt>
              </c:numCache>
            </c:numRef>
          </c:val>
        </c:ser>
        <c:ser>
          <c:idx val="5"/>
          <c:order val="5"/>
          <c:marker>
            <c:symbol val="none"/>
          </c:marker>
          <c:val>
            <c:numRef>
              <c:f>Sheet2!$AH$2:$AH$141</c:f>
              <c:numCache>
                <c:formatCode>0.00%</c:formatCode>
                <c:ptCount val="140"/>
                <c:pt idx="0">
                  <c:v>0.65500000000000003</c:v>
                </c:pt>
                <c:pt idx="1">
                  <c:v>0.65549999999999997</c:v>
                </c:pt>
                <c:pt idx="2">
                  <c:v>0.65599999999999992</c:v>
                </c:pt>
                <c:pt idx="3">
                  <c:v>0.65649999999999986</c:v>
                </c:pt>
                <c:pt idx="4">
                  <c:v>0.65699999999999981</c:v>
                </c:pt>
                <c:pt idx="5">
                  <c:v>0.65749999999999975</c:v>
                </c:pt>
                <c:pt idx="6">
                  <c:v>0.6579999999999997</c:v>
                </c:pt>
                <c:pt idx="7">
                  <c:v>0.65849999999999964</c:v>
                </c:pt>
                <c:pt idx="8">
                  <c:v>0.65899999999999959</c:v>
                </c:pt>
                <c:pt idx="9">
                  <c:v>0.65949999999999953</c:v>
                </c:pt>
                <c:pt idx="10">
                  <c:v>0.66</c:v>
                </c:pt>
                <c:pt idx="11">
                  <c:v>0.66045454545454552</c:v>
                </c:pt>
                <c:pt idx="12">
                  <c:v>0.660909090909091</c:v>
                </c:pt>
                <c:pt idx="13">
                  <c:v>0.66136363636363649</c:v>
                </c:pt>
                <c:pt idx="14">
                  <c:v>0.66181818181818197</c:v>
                </c:pt>
                <c:pt idx="15">
                  <c:v>0.66227272727272746</c:v>
                </c:pt>
                <c:pt idx="16">
                  <c:v>0.66272727272727294</c:v>
                </c:pt>
                <c:pt idx="17">
                  <c:v>0.66318181818181843</c:v>
                </c:pt>
                <c:pt idx="18">
                  <c:v>0.66363636363636391</c:v>
                </c:pt>
                <c:pt idx="19">
                  <c:v>0.6640909090909094</c:v>
                </c:pt>
                <c:pt idx="20">
                  <c:v>0.66454545454545488</c:v>
                </c:pt>
                <c:pt idx="21">
                  <c:v>0.66500000000000037</c:v>
                </c:pt>
                <c:pt idx="22">
                  <c:v>0.66545454545454585</c:v>
                </c:pt>
                <c:pt idx="23">
                  <c:v>0.66590909090909134</c:v>
                </c:pt>
                <c:pt idx="24">
                  <c:v>0.66636363636363682</c:v>
                </c:pt>
                <c:pt idx="25">
                  <c:v>0.66681818181818231</c:v>
                </c:pt>
                <c:pt idx="26">
                  <c:v>0.66727272727272779</c:v>
                </c:pt>
                <c:pt idx="27">
                  <c:v>0.66772727272727328</c:v>
                </c:pt>
                <c:pt idx="28">
                  <c:v>0.66818181818181877</c:v>
                </c:pt>
                <c:pt idx="29">
                  <c:v>0.66863636363636425</c:v>
                </c:pt>
                <c:pt idx="30">
                  <c:v>0.66909090909090974</c:v>
                </c:pt>
                <c:pt idx="31">
                  <c:v>0.66954545454545522</c:v>
                </c:pt>
                <c:pt idx="32">
                  <c:v>0.67</c:v>
                </c:pt>
                <c:pt idx="33">
                  <c:v>0.67058823529411771</c:v>
                </c:pt>
                <c:pt idx="34">
                  <c:v>0.67117647058823537</c:v>
                </c:pt>
                <c:pt idx="35">
                  <c:v>0.67176470588235304</c:v>
                </c:pt>
                <c:pt idx="36">
                  <c:v>0.67235294117647071</c:v>
                </c:pt>
                <c:pt idx="37">
                  <c:v>0.67294117647058838</c:v>
                </c:pt>
                <c:pt idx="38">
                  <c:v>0.67352941176470604</c:v>
                </c:pt>
                <c:pt idx="39">
                  <c:v>0.67411764705882371</c:v>
                </c:pt>
                <c:pt idx="40">
                  <c:v>0.67470588235294138</c:v>
                </c:pt>
                <c:pt idx="41">
                  <c:v>0.67529411764705904</c:v>
                </c:pt>
                <c:pt idx="42">
                  <c:v>0.67588235294117671</c:v>
                </c:pt>
                <c:pt idx="43">
                  <c:v>0.67647058823529438</c:v>
                </c:pt>
                <c:pt idx="44">
                  <c:v>0.67705882352941205</c:v>
                </c:pt>
                <c:pt idx="45">
                  <c:v>0.67764705882352971</c:v>
                </c:pt>
                <c:pt idx="46">
                  <c:v>0.67823529411764738</c:v>
                </c:pt>
                <c:pt idx="47">
                  <c:v>0.67882352941176505</c:v>
                </c:pt>
                <c:pt idx="48">
                  <c:v>0.67941176470588271</c:v>
                </c:pt>
                <c:pt idx="49">
                  <c:v>0.68</c:v>
                </c:pt>
                <c:pt idx="50">
                  <c:v>0.68071428571428572</c:v>
                </c:pt>
                <c:pt idx="51">
                  <c:v>0.68142857142857138</c:v>
                </c:pt>
                <c:pt idx="52">
                  <c:v>0.68214285714285705</c:v>
                </c:pt>
                <c:pt idx="53">
                  <c:v>0.68285714285714272</c:v>
                </c:pt>
                <c:pt idx="54">
                  <c:v>0.68357142857142839</c:v>
                </c:pt>
                <c:pt idx="55">
                  <c:v>0.68428571428571405</c:v>
                </c:pt>
                <c:pt idx="56">
                  <c:v>0.68499999999999972</c:v>
                </c:pt>
                <c:pt idx="57">
                  <c:v>0.68571428571428539</c:v>
                </c:pt>
                <c:pt idx="58">
                  <c:v>0.68642857142857105</c:v>
                </c:pt>
                <c:pt idx="59">
                  <c:v>0.68714285714285672</c:v>
                </c:pt>
                <c:pt idx="60">
                  <c:v>0.68785714285714239</c:v>
                </c:pt>
                <c:pt idx="61">
                  <c:v>0.68857142857142806</c:v>
                </c:pt>
                <c:pt idx="62">
                  <c:v>0.68928571428571372</c:v>
                </c:pt>
                <c:pt idx="63">
                  <c:v>0.69</c:v>
                </c:pt>
                <c:pt idx="64">
                  <c:v>0.69071428571428561</c:v>
                </c:pt>
                <c:pt idx="65">
                  <c:v>0.69142857142857128</c:v>
                </c:pt>
                <c:pt idx="66">
                  <c:v>0.69214285714285695</c:v>
                </c:pt>
                <c:pt idx="67">
                  <c:v>0.69285714285714262</c:v>
                </c:pt>
                <c:pt idx="68">
                  <c:v>0.69357142857142828</c:v>
                </c:pt>
                <c:pt idx="69">
                  <c:v>0.69428571428571395</c:v>
                </c:pt>
                <c:pt idx="70">
                  <c:v>0.69499999999999962</c:v>
                </c:pt>
                <c:pt idx="71">
                  <c:v>0.69571428571428529</c:v>
                </c:pt>
                <c:pt idx="72">
                  <c:v>0.69642857142857095</c:v>
                </c:pt>
                <c:pt idx="73">
                  <c:v>0.69714285714285662</c:v>
                </c:pt>
                <c:pt idx="74">
                  <c:v>0.69785714285714229</c:v>
                </c:pt>
                <c:pt idx="75">
                  <c:v>0.69857142857142795</c:v>
                </c:pt>
                <c:pt idx="76">
                  <c:v>0.69928571428571362</c:v>
                </c:pt>
                <c:pt idx="77">
                  <c:v>0.7</c:v>
                </c:pt>
                <c:pt idx="78">
                  <c:v>0.70071428571428562</c:v>
                </c:pt>
                <c:pt idx="79">
                  <c:v>0.70142857142857129</c:v>
                </c:pt>
                <c:pt idx="80">
                  <c:v>0.70214285714285696</c:v>
                </c:pt>
                <c:pt idx="81">
                  <c:v>0.70285714285714262</c:v>
                </c:pt>
                <c:pt idx="82">
                  <c:v>0.70357142857142829</c:v>
                </c:pt>
                <c:pt idx="83">
                  <c:v>0.70428571428571396</c:v>
                </c:pt>
                <c:pt idx="84">
                  <c:v>0.70499999999999963</c:v>
                </c:pt>
                <c:pt idx="85">
                  <c:v>0.70571428571428529</c:v>
                </c:pt>
                <c:pt idx="86">
                  <c:v>0.70642857142857096</c:v>
                </c:pt>
                <c:pt idx="87">
                  <c:v>0.70714285714285663</c:v>
                </c:pt>
                <c:pt idx="88">
                  <c:v>0.7078571428571423</c:v>
                </c:pt>
                <c:pt idx="89">
                  <c:v>0.70857142857142796</c:v>
                </c:pt>
                <c:pt idx="90">
                  <c:v>0.70928571428571363</c:v>
                </c:pt>
                <c:pt idx="91">
                  <c:v>0.71</c:v>
                </c:pt>
                <c:pt idx="92">
                  <c:v>0.71047619047619048</c:v>
                </c:pt>
                <c:pt idx="93">
                  <c:v>0.710952380952381</c:v>
                </c:pt>
                <c:pt idx="94">
                  <c:v>0.71142857142857152</c:v>
                </c:pt>
                <c:pt idx="95">
                  <c:v>0.71190476190476204</c:v>
                </c:pt>
                <c:pt idx="96">
                  <c:v>0.71238095238095256</c:v>
                </c:pt>
                <c:pt idx="97">
                  <c:v>0.71285714285714308</c:v>
                </c:pt>
                <c:pt idx="98">
                  <c:v>0.7133333333333336</c:v>
                </c:pt>
                <c:pt idx="99">
                  <c:v>0.71380952380952412</c:v>
                </c:pt>
                <c:pt idx="100">
                  <c:v>0.71428571428571463</c:v>
                </c:pt>
                <c:pt idx="101">
                  <c:v>0.71476190476190515</c:v>
                </c:pt>
                <c:pt idx="102">
                  <c:v>0.71523809523809567</c:v>
                </c:pt>
                <c:pt idx="103">
                  <c:v>0.71571428571428619</c:v>
                </c:pt>
                <c:pt idx="104">
                  <c:v>0.71619047619047671</c:v>
                </c:pt>
                <c:pt idx="105">
                  <c:v>0.71666666666666723</c:v>
                </c:pt>
                <c:pt idx="106">
                  <c:v>0.71714285714285775</c:v>
                </c:pt>
                <c:pt idx="107">
                  <c:v>0.71761904761904827</c:v>
                </c:pt>
                <c:pt idx="108">
                  <c:v>0.71809523809523879</c:v>
                </c:pt>
                <c:pt idx="109">
                  <c:v>0.7185714285714293</c:v>
                </c:pt>
                <c:pt idx="110">
                  <c:v>0.71904761904761982</c:v>
                </c:pt>
                <c:pt idx="111">
                  <c:v>0.71952380952381034</c:v>
                </c:pt>
                <c:pt idx="112">
                  <c:v>0.72</c:v>
                </c:pt>
                <c:pt idx="113">
                  <c:v>0.72018518518518515</c:v>
                </c:pt>
                <c:pt idx="114">
                  <c:v>0.72037037037037033</c:v>
                </c:pt>
                <c:pt idx="115">
                  <c:v>0.7205555555555555</c:v>
                </c:pt>
                <c:pt idx="116">
                  <c:v>0.72074074074074068</c:v>
                </c:pt>
                <c:pt idx="117">
                  <c:v>0.72092592592592586</c:v>
                </c:pt>
                <c:pt idx="118">
                  <c:v>0.72111111111111104</c:v>
                </c:pt>
                <c:pt idx="119">
                  <c:v>0.72129629629629621</c:v>
                </c:pt>
                <c:pt idx="120">
                  <c:v>0.72148148148148139</c:v>
                </c:pt>
                <c:pt idx="121">
                  <c:v>0.72166666666666657</c:v>
                </c:pt>
                <c:pt idx="122">
                  <c:v>0.72185185185185174</c:v>
                </c:pt>
                <c:pt idx="123">
                  <c:v>0.72203703703703692</c:v>
                </c:pt>
                <c:pt idx="124">
                  <c:v>0.7222222222222221</c:v>
                </c:pt>
                <c:pt idx="125">
                  <c:v>0.72240740740740728</c:v>
                </c:pt>
                <c:pt idx="126">
                  <c:v>0.72259259259259245</c:v>
                </c:pt>
                <c:pt idx="127">
                  <c:v>0.72277777777777763</c:v>
                </c:pt>
                <c:pt idx="128">
                  <c:v>0.72296296296296281</c:v>
                </c:pt>
                <c:pt idx="129">
                  <c:v>0.72314814814814798</c:v>
                </c:pt>
                <c:pt idx="130">
                  <c:v>0.72333333333333316</c:v>
                </c:pt>
                <c:pt idx="131">
                  <c:v>0.72351851851851834</c:v>
                </c:pt>
                <c:pt idx="132">
                  <c:v>0.72370370370370352</c:v>
                </c:pt>
                <c:pt idx="133">
                  <c:v>0.72388888888888869</c:v>
                </c:pt>
                <c:pt idx="134">
                  <c:v>0.72407407407407387</c:v>
                </c:pt>
                <c:pt idx="135">
                  <c:v>0.72425925925925905</c:v>
                </c:pt>
                <c:pt idx="136">
                  <c:v>0.72444444444444422</c:v>
                </c:pt>
                <c:pt idx="137">
                  <c:v>0.7246296296296294</c:v>
                </c:pt>
                <c:pt idx="138">
                  <c:v>0.72481481481481458</c:v>
                </c:pt>
                <c:pt idx="139">
                  <c:v>0.72499999999999998</c:v>
                </c:pt>
              </c:numCache>
            </c:numRef>
          </c:val>
        </c:ser>
        <c:ser>
          <c:idx val="6"/>
          <c:order val="6"/>
          <c:marker>
            <c:symbol val="none"/>
          </c:marker>
          <c:val>
            <c:numRef>
              <c:f>Sheet2!$AI$2:$AI$141</c:f>
              <c:numCache>
                <c:formatCode>0.00%</c:formatCode>
                <c:ptCount val="140"/>
                <c:pt idx="0">
                  <c:v>0.60499999999999998</c:v>
                </c:pt>
                <c:pt idx="1">
                  <c:v>0.60549999999999993</c:v>
                </c:pt>
                <c:pt idx="2">
                  <c:v>0.60599999999999987</c:v>
                </c:pt>
                <c:pt idx="3">
                  <c:v>0.60649999999999982</c:v>
                </c:pt>
                <c:pt idx="4">
                  <c:v>0.60699999999999976</c:v>
                </c:pt>
                <c:pt idx="5">
                  <c:v>0.60749999999999971</c:v>
                </c:pt>
                <c:pt idx="6">
                  <c:v>0.60799999999999965</c:v>
                </c:pt>
                <c:pt idx="7">
                  <c:v>0.6084999999999996</c:v>
                </c:pt>
                <c:pt idx="8">
                  <c:v>0.60899999999999954</c:v>
                </c:pt>
                <c:pt idx="9">
                  <c:v>0.60949999999999949</c:v>
                </c:pt>
                <c:pt idx="10">
                  <c:v>0.61</c:v>
                </c:pt>
                <c:pt idx="11">
                  <c:v>0.61</c:v>
                </c:pt>
                <c:pt idx="12">
                  <c:v>0.61</c:v>
                </c:pt>
                <c:pt idx="13">
                  <c:v>0.61</c:v>
                </c:pt>
                <c:pt idx="14">
                  <c:v>0.61</c:v>
                </c:pt>
                <c:pt idx="15">
                  <c:v>0.61</c:v>
                </c:pt>
                <c:pt idx="16">
                  <c:v>0.61</c:v>
                </c:pt>
                <c:pt idx="17">
                  <c:v>0.61</c:v>
                </c:pt>
                <c:pt idx="18">
                  <c:v>0.61</c:v>
                </c:pt>
                <c:pt idx="19">
                  <c:v>0.61</c:v>
                </c:pt>
                <c:pt idx="20">
                  <c:v>0.61</c:v>
                </c:pt>
                <c:pt idx="21">
                  <c:v>0.61</c:v>
                </c:pt>
                <c:pt idx="22">
                  <c:v>0.61</c:v>
                </c:pt>
                <c:pt idx="23">
                  <c:v>0.61</c:v>
                </c:pt>
                <c:pt idx="24">
                  <c:v>0.61</c:v>
                </c:pt>
                <c:pt idx="25">
                  <c:v>0.61</c:v>
                </c:pt>
                <c:pt idx="26">
                  <c:v>0.61</c:v>
                </c:pt>
                <c:pt idx="27">
                  <c:v>0.61</c:v>
                </c:pt>
                <c:pt idx="28">
                  <c:v>0.61</c:v>
                </c:pt>
                <c:pt idx="29">
                  <c:v>0.61</c:v>
                </c:pt>
                <c:pt idx="30">
                  <c:v>0.61</c:v>
                </c:pt>
                <c:pt idx="31">
                  <c:v>0.61</c:v>
                </c:pt>
                <c:pt idx="32">
                  <c:v>0.61</c:v>
                </c:pt>
                <c:pt idx="33">
                  <c:v>0.61058823529411765</c:v>
                </c:pt>
                <c:pt idx="34">
                  <c:v>0.61117647058823532</c:v>
                </c:pt>
                <c:pt idx="35">
                  <c:v>0.61176470588235299</c:v>
                </c:pt>
                <c:pt idx="36">
                  <c:v>0.61235294117647066</c:v>
                </c:pt>
                <c:pt idx="37">
                  <c:v>0.61294117647058832</c:v>
                </c:pt>
                <c:pt idx="38">
                  <c:v>0.61352941176470599</c:v>
                </c:pt>
                <c:pt idx="39">
                  <c:v>0.61411764705882366</c:v>
                </c:pt>
                <c:pt idx="40">
                  <c:v>0.61470588235294132</c:v>
                </c:pt>
                <c:pt idx="41">
                  <c:v>0.61529411764705899</c:v>
                </c:pt>
                <c:pt idx="42">
                  <c:v>0.61588235294117666</c:v>
                </c:pt>
                <c:pt idx="43">
                  <c:v>0.61647058823529433</c:v>
                </c:pt>
                <c:pt idx="44">
                  <c:v>0.61705882352941199</c:v>
                </c:pt>
                <c:pt idx="45">
                  <c:v>0.61764705882352966</c:v>
                </c:pt>
                <c:pt idx="46">
                  <c:v>0.61823529411764733</c:v>
                </c:pt>
                <c:pt idx="47">
                  <c:v>0.61882352941176499</c:v>
                </c:pt>
                <c:pt idx="48">
                  <c:v>0.61941176470588266</c:v>
                </c:pt>
                <c:pt idx="49">
                  <c:v>0.62</c:v>
                </c:pt>
                <c:pt idx="50">
                  <c:v>0.62</c:v>
                </c:pt>
                <c:pt idx="51">
                  <c:v>0.62</c:v>
                </c:pt>
                <c:pt idx="52">
                  <c:v>0.62</c:v>
                </c:pt>
                <c:pt idx="53">
                  <c:v>0.62</c:v>
                </c:pt>
                <c:pt idx="54">
                  <c:v>0.62</c:v>
                </c:pt>
                <c:pt idx="55">
                  <c:v>0.62</c:v>
                </c:pt>
                <c:pt idx="56">
                  <c:v>0.62</c:v>
                </c:pt>
                <c:pt idx="57">
                  <c:v>0.62</c:v>
                </c:pt>
                <c:pt idx="58">
                  <c:v>0.62</c:v>
                </c:pt>
                <c:pt idx="59">
                  <c:v>0.62</c:v>
                </c:pt>
                <c:pt idx="60">
                  <c:v>0.62</c:v>
                </c:pt>
                <c:pt idx="61">
                  <c:v>0.62</c:v>
                </c:pt>
                <c:pt idx="62">
                  <c:v>0.62</c:v>
                </c:pt>
                <c:pt idx="63">
                  <c:v>0.62</c:v>
                </c:pt>
                <c:pt idx="64">
                  <c:v>0.62071428571428566</c:v>
                </c:pt>
                <c:pt idx="65">
                  <c:v>0.62142857142857133</c:v>
                </c:pt>
                <c:pt idx="66">
                  <c:v>0.622142857142857</c:v>
                </c:pt>
                <c:pt idx="67">
                  <c:v>0.62285714285714266</c:v>
                </c:pt>
                <c:pt idx="68">
                  <c:v>0.62357142857142833</c:v>
                </c:pt>
                <c:pt idx="69">
                  <c:v>0.624285714285714</c:v>
                </c:pt>
                <c:pt idx="70">
                  <c:v>0.62499999999999967</c:v>
                </c:pt>
                <c:pt idx="71">
                  <c:v>0.62571428571428533</c:v>
                </c:pt>
                <c:pt idx="72">
                  <c:v>0.626428571428571</c:v>
                </c:pt>
                <c:pt idx="73">
                  <c:v>0.62714285714285667</c:v>
                </c:pt>
                <c:pt idx="74">
                  <c:v>0.62785714285714234</c:v>
                </c:pt>
                <c:pt idx="75">
                  <c:v>0.628571428571428</c:v>
                </c:pt>
                <c:pt idx="76">
                  <c:v>0.62928571428571367</c:v>
                </c:pt>
                <c:pt idx="77">
                  <c:v>0.63</c:v>
                </c:pt>
                <c:pt idx="78">
                  <c:v>0.63</c:v>
                </c:pt>
                <c:pt idx="79">
                  <c:v>0.63</c:v>
                </c:pt>
                <c:pt idx="80">
                  <c:v>0.63</c:v>
                </c:pt>
                <c:pt idx="81">
                  <c:v>0.63</c:v>
                </c:pt>
                <c:pt idx="82">
                  <c:v>0.63</c:v>
                </c:pt>
                <c:pt idx="83">
                  <c:v>0.63</c:v>
                </c:pt>
                <c:pt idx="84">
                  <c:v>0.63</c:v>
                </c:pt>
                <c:pt idx="85">
                  <c:v>0.63</c:v>
                </c:pt>
                <c:pt idx="86">
                  <c:v>0.63</c:v>
                </c:pt>
                <c:pt idx="87">
                  <c:v>0.63</c:v>
                </c:pt>
                <c:pt idx="88">
                  <c:v>0.63</c:v>
                </c:pt>
                <c:pt idx="89">
                  <c:v>0.63</c:v>
                </c:pt>
                <c:pt idx="90">
                  <c:v>0.63</c:v>
                </c:pt>
                <c:pt idx="91">
                  <c:v>0.63</c:v>
                </c:pt>
                <c:pt idx="92">
                  <c:v>0.63</c:v>
                </c:pt>
                <c:pt idx="93">
                  <c:v>0.63</c:v>
                </c:pt>
                <c:pt idx="94">
                  <c:v>0.63</c:v>
                </c:pt>
                <c:pt idx="95">
                  <c:v>0.63</c:v>
                </c:pt>
                <c:pt idx="96">
                  <c:v>0.63</c:v>
                </c:pt>
                <c:pt idx="97">
                  <c:v>0.63</c:v>
                </c:pt>
                <c:pt idx="98">
                  <c:v>0.63</c:v>
                </c:pt>
                <c:pt idx="99">
                  <c:v>0.63</c:v>
                </c:pt>
                <c:pt idx="100">
                  <c:v>0.63</c:v>
                </c:pt>
                <c:pt idx="101">
                  <c:v>0.63</c:v>
                </c:pt>
                <c:pt idx="102">
                  <c:v>0.63</c:v>
                </c:pt>
                <c:pt idx="103">
                  <c:v>0.63</c:v>
                </c:pt>
                <c:pt idx="104">
                  <c:v>0.63</c:v>
                </c:pt>
                <c:pt idx="105">
                  <c:v>0.63</c:v>
                </c:pt>
                <c:pt idx="106">
                  <c:v>0.63</c:v>
                </c:pt>
                <c:pt idx="107">
                  <c:v>0.63</c:v>
                </c:pt>
                <c:pt idx="108">
                  <c:v>0.63</c:v>
                </c:pt>
                <c:pt idx="109">
                  <c:v>0.63</c:v>
                </c:pt>
                <c:pt idx="110">
                  <c:v>0.63</c:v>
                </c:pt>
                <c:pt idx="111">
                  <c:v>0.63</c:v>
                </c:pt>
                <c:pt idx="112">
                  <c:v>0.63</c:v>
                </c:pt>
                <c:pt idx="113">
                  <c:v>0.63018518518518518</c:v>
                </c:pt>
                <c:pt idx="114">
                  <c:v>0.63037037037037036</c:v>
                </c:pt>
                <c:pt idx="115">
                  <c:v>0.63055555555555554</c:v>
                </c:pt>
                <c:pt idx="116">
                  <c:v>0.63074074074074071</c:v>
                </c:pt>
                <c:pt idx="117">
                  <c:v>0.63092592592592589</c:v>
                </c:pt>
                <c:pt idx="118">
                  <c:v>0.63111111111111107</c:v>
                </c:pt>
                <c:pt idx="119">
                  <c:v>0.63129629629629624</c:v>
                </c:pt>
                <c:pt idx="120">
                  <c:v>0.63148148148148142</c:v>
                </c:pt>
                <c:pt idx="121">
                  <c:v>0.6316666666666666</c:v>
                </c:pt>
                <c:pt idx="122">
                  <c:v>0.63185185185185178</c:v>
                </c:pt>
                <c:pt idx="123">
                  <c:v>0.63203703703703695</c:v>
                </c:pt>
                <c:pt idx="124">
                  <c:v>0.63222222222222213</c:v>
                </c:pt>
                <c:pt idx="125">
                  <c:v>0.63240740740740731</c:v>
                </c:pt>
                <c:pt idx="126">
                  <c:v>0.63259259259259248</c:v>
                </c:pt>
                <c:pt idx="127">
                  <c:v>0.63277777777777766</c:v>
                </c:pt>
                <c:pt idx="128">
                  <c:v>0.63296296296296284</c:v>
                </c:pt>
                <c:pt idx="129">
                  <c:v>0.63314814814814802</c:v>
                </c:pt>
                <c:pt idx="130">
                  <c:v>0.63333333333333319</c:v>
                </c:pt>
                <c:pt idx="131">
                  <c:v>0.63351851851851837</c:v>
                </c:pt>
                <c:pt idx="132">
                  <c:v>0.63370370370370355</c:v>
                </c:pt>
                <c:pt idx="133">
                  <c:v>0.63388888888888872</c:v>
                </c:pt>
                <c:pt idx="134">
                  <c:v>0.6340740740740739</c:v>
                </c:pt>
                <c:pt idx="135">
                  <c:v>0.63425925925925908</c:v>
                </c:pt>
                <c:pt idx="136">
                  <c:v>0.63444444444444426</c:v>
                </c:pt>
                <c:pt idx="137">
                  <c:v>0.63462962962962943</c:v>
                </c:pt>
                <c:pt idx="138">
                  <c:v>0.63481481481481461</c:v>
                </c:pt>
                <c:pt idx="139">
                  <c:v>0.63500000000000001</c:v>
                </c:pt>
              </c:numCache>
            </c:numRef>
          </c:val>
        </c:ser>
        <c:marker val="1"/>
        <c:axId val="112074752"/>
        <c:axId val="112076288"/>
      </c:lineChart>
      <c:catAx>
        <c:axId val="112074752"/>
        <c:scaling>
          <c:orientation val="minMax"/>
        </c:scaling>
        <c:axPos val="b"/>
        <c:numFmt formatCode="General" sourceLinked="1"/>
        <c:tickLblPos val="nextTo"/>
        <c:crossAx val="112076288"/>
        <c:crosses val="autoZero"/>
        <c:auto val="1"/>
        <c:lblAlgn val="ctr"/>
        <c:lblOffset val="100"/>
      </c:catAx>
      <c:valAx>
        <c:axId val="112076288"/>
        <c:scaling>
          <c:orientation val="minMax"/>
        </c:scaling>
        <c:axPos val="l"/>
        <c:majorGridlines/>
        <c:numFmt formatCode="0.00%" sourceLinked="1"/>
        <c:tickLblPos val="nextTo"/>
        <c:crossAx val="112074752"/>
        <c:crosses val="autoZero"/>
        <c:crossBetween val="between"/>
      </c:valAx>
    </c:plotArea>
    <c:legend>
      <c:legendPos val="r"/>
    </c:legend>
    <c:plotVisOnly val="1"/>
    <c:dispBlanksAs val="gap"/>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lineChart>
        <c:grouping val="standard"/>
        <c:ser>
          <c:idx val="0"/>
          <c:order val="0"/>
          <c:marker>
            <c:symbol val="none"/>
          </c:marker>
          <c:val>
            <c:numRef>
              <c:f>Sheet2!$AJ$2:$AJ$141</c:f>
              <c:numCache>
                <c:formatCode>0.000</c:formatCode>
                <c:ptCount val="140"/>
                <c:pt idx="0">
                  <c:v>1.6379999999999999</c:v>
                </c:pt>
                <c:pt idx="1">
                  <c:v>1.6375</c:v>
                </c:pt>
                <c:pt idx="2">
                  <c:v>1.637</c:v>
                </c:pt>
                <c:pt idx="3">
                  <c:v>1.6365000000000001</c:v>
                </c:pt>
                <c:pt idx="4">
                  <c:v>1.6360000000000001</c:v>
                </c:pt>
                <c:pt idx="5">
                  <c:v>1.6355000000000002</c:v>
                </c:pt>
                <c:pt idx="6">
                  <c:v>1.6350000000000002</c:v>
                </c:pt>
                <c:pt idx="7">
                  <c:v>1.6345000000000003</c:v>
                </c:pt>
                <c:pt idx="8">
                  <c:v>1.6340000000000003</c:v>
                </c:pt>
                <c:pt idx="9">
                  <c:v>1.6335000000000004</c:v>
                </c:pt>
                <c:pt idx="10">
                  <c:v>1.633</c:v>
                </c:pt>
                <c:pt idx="11">
                  <c:v>1.6254545454545455</c:v>
                </c:pt>
                <c:pt idx="12">
                  <c:v>1.617909090909091</c:v>
                </c:pt>
                <c:pt idx="13">
                  <c:v>1.6103636363636364</c:v>
                </c:pt>
                <c:pt idx="14">
                  <c:v>1.6028181818181819</c:v>
                </c:pt>
                <c:pt idx="15">
                  <c:v>1.5952727272727274</c:v>
                </c:pt>
                <c:pt idx="16">
                  <c:v>1.5877272727272729</c:v>
                </c:pt>
                <c:pt idx="17">
                  <c:v>1.5801818181818184</c:v>
                </c:pt>
                <c:pt idx="18">
                  <c:v>1.5726363636363638</c:v>
                </c:pt>
                <c:pt idx="19">
                  <c:v>1.5650909090909093</c:v>
                </c:pt>
                <c:pt idx="20">
                  <c:v>1.5575454545454548</c:v>
                </c:pt>
                <c:pt idx="21">
                  <c:v>1.5500000000000003</c:v>
                </c:pt>
                <c:pt idx="22">
                  <c:v>1.5424545454545457</c:v>
                </c:pt>
                <c:pt idx="23">
                  <c:v>1.5349090909090912</c:v>
                </c:pt>
                <c:pt idx="24">
                  <c:v>1.5273636363636367</c:v>
                </c:pt>
                <c:pt idx="25">
                  <c:v>1.5198181818181822</c:v>
                </c:pt>
                <c:pt idx="26">
                  <c:v>1.5122727272727277</c:v>
                </c:pt>
                <c:pt idx="27">
                  <c:v>1.5047272727272731</c:v>
                </c:pt>
                <c:pt idx="28">
                  <c:v>1.4971818181818186</c:v>
                </c:pt>
                <c:pt idx="29">
                  <c:v>1.4896363636363641</c:v>
                </c:pt>
                <c:pt idx="30">
                  <c:v>1.4820909090909096</c:v>
                </c:pt>
                <c:pt idx="31">
                  <c:v>1.474545454545455</c:v>
                </c:pt>
                <c:pt idx="32">
                  <c:v>1.4670000000000001</c:v>
                </c:pt>
                <c:pt idx="33">
                  <c:v>1.4572352941176472</c:v>
                </c:pt>
                <c:pt idx="34">
                  <c:v>1.4474705882352943</c:v>
                </c:pt>
                <c:pt idx="35">
                  <c:v>1.4377058823529414</c:v>
                </c:pt>
                <c:pt idx="36">
                  <c:v>1.4279411764705885</c:v>
                </c:pt>
                <c:pt idx="37">
                  <c:v>1.4181764705882356</c:v>
                </c:pt>
                <c:pt idx="38">
                  <c:v>1.4084117647058827</c:v>
                </c:pt>
                <c:pt idx="39">
                  <c:v>1.3986470588235298</c:v>
                </c:pt>
                <c:pt idx="40">
                  <c:v>1.3888823529411769</c:v>
                </c:pt>
                <c:pt idx="41">
                  <c:v>1.379117647058824</c:v>
                </c:pt>
                <c:pt idx="42">
                  <c:v>1.3693529411764711</c:v>
                </c:pt>
                <c:pt idx="43">
                  <c:v>1.3595882352941182</c:v>
                </c:pt>
                <c:pt idx="44">
                  <c:v>1.3498235294117653</c:v>
                </c:pt>
                <c:pt idx="45">
                  <c:v>1.3400588235294124</c:v>
                </c:pt>
                <c:pt idx="46">
                  <c:v>1.3302941176470595</c:v>
                </c:pt>
                <c:pt idx="47">
                  <c:v>1.3205294117647066</c:v>
                </c:pt>
                <c:pt idx="48">
                  <c:v>1.3107647058823537</c:v>
                </c:pt>
                <c:pt idx="49">
                  <c:v>1.3009999999999999</c:v>
                </c:pt>
                <c:pt idx="50">
                  <c:v>1.2910714285714284</c:v>
                </c:pt>
                <c:pt idx="51">
                  <c:v>1.2811428571428569</c:v>
                </c:pt>
                <c:pt idx="52">
                  <c:v>1.2712142857142854</c:v>
                </c:pt>
                <c:pt idx="53">
                  <c:v>1.2612857142857139</c:v>
                </c:pt>
                <c:pt idx="54">
                  <c:v>1.2513571428571424</c:v>
                </c:pt>
                <c:pt idx="55">
                  <c:v>1.2414285714285709</c:v>
                </c:pt>
                <c:pt idx="56">
                  <c:v>1.2314999999999994</c:v>
                </c:pt>
                <c:pt idx="57">
                  <c:v>1.2215714285714279</c:v>
                </c:pt>
                <c:pt idx="58">
                  <c:v>1.2116428571428564</c:v>
                </c:pt>
                <c:pt idx="59">
                  <c:v>1.2017142857142848</c:v>
                </c:pt>
                <c:pt idx="60">
                  <c:v>1.1917857142857133</c:v>
                </c:pt>
                <c:pt idx="61">
                  <c:v>1.1818571428571418</c:v>
                </c:pt>
                <c:pt idx="62">
                  <c:v>1.1719285714285703</c:v>
                </c:pt>
                <c:pt idx="63">
                  <c:v>1.1619999999999999</c:v>
                </c:pt>
                <c:pt idx="64">
                  <c:v>1.1501428571428571</c:v>
                </c:pt>
                <c:pt idx="65">
                  <c:v>1.1382857142857143</c:v>
                </c:pt>
                <c:pt idx="66">
                  <c:v>1.1264285714285716</c:v>
                </c:pt>
                <c:pt idx="67">
                  <c:v>1.1145714285714288</c:v>
                </c:pt>
                <c:pt idx="68">
                  <c:v>1.102714285714286</c:v>
                </c:pt>
                <c:pt idx="69">
                  <c:v>1.0908571428571432</c:v>
                </c:pt>
                <c:pt idx="70">
                  <c:v>1.0790000000000004</c:v>
                </c:pt>
                <c:pt idx="71">
                  <c:v>1.0671428571428576</c:v>
                </c:pt>
                <c:pt idx="72">
                  <c:v>1.0552857142857148</c:v>
                </c:pt>
                <c:pt idx="73">
                  <c:v>1.043428571428572</c:v>
                </c:pt>
                <c:pt idx="74">
                  <c:v>1.0315714285714292</c:v>
                </c:pt>
                <c:pt idx="75">
                  <c:v>1.0197142857142865</c:v>
                </c:pt>
                <c:pt idx="76">
                  <c:v>1.0078571428571437</c:v>
                </c:pt>
                <c:pt idx="77">
                  <c:v>0.996</c:v>
                </c:pt>
                <c:pt idx="78">
                  <c:v>0.9881428571428571</c:v>
                </c:pt>
                <c:pt idx="79">
                  <c:v>0.9802857142857142</c:v>
                </c:pt>
                <c:pt idx="80">
                  <c:v>0.97242857142857131</c:v>
                </c:pt>
                <c:pt idx="81">
                  <c:v>0.96457142857142841</c:v>
                </c:pt>
                <c:pt idx="82">
                  <c:v>0.95671428571428552</c:v>
                </c:pt>
                <c:pt idx="83">
                  <c:v>0.94885714285714262</c:v>
                </c:pt>
                <c:pt idx="84">
                  <c:v>0.94099999999999973</c:v>
                </c:pt>
                <c:pt idx="85">
                  <c:v>0.93314285714285683</c:v>
                </c:pt>
                <c:pt idx="86">
                  <c:v>0.92528571428571393</c:v>
                </c:pt>
                <c:pt idx="87">
                  <c:v>0.91742857142857104</c:v>
                </c:pt>
                <c:pt idx="88">
                  <c:v>0.90957142857142814</c:v>
                </c:pt>
                <c:pt idx="89">
                  <c:v>0.90171428571428525</c:v>
                </c:pt>
                <c:pt idx="90">
                  <c:v>0.89385714285714235</c:v>
                </c:pt>
                <c:pt idx="91">
                  <c:v>0.88600000000000001</c:v>
                </c:pt>
                <c:pt idx="92">
                  <c:v>0.88071428571428567</c:v>
                </c:pt>
                <c:pt idx="93">
                  <c:v>0.87542857142857133</c:v>
                </c:pt>
                <c:pt idx="94">
                  <c:v>0.870142857142857</c:v>
                </c:pt>
                <c:pt idx="95">
                  <c:v>0.86485714285714266</c:v>
                </c:pt>
                <c:pt idx="96">
                  <c:v>0.85957142857142832</c:v>
                </c:pt>
                <c:pt idx="97">
                  <c:v>0.85428571428571398</c:v>
                </c:pt>
                <c:pt idx="98">
                  <c:v>0.84899999999999964</c:v>
                </c:pt>
                <c:pt idx="99">
                  <c:v>0.84371428571428531</c:v>
                </c:pt>
                <c:pt idx="100">
                  <c:v>0.83842857142857097</c:v>
                </c:pt>
                <c:pt idx="101">
                  <c:v>0.83314285714285663</c:v>
                </c:pt>
                <c:pt idx="102">
                  <c:v>0.82785714285714229</c:v>
                </c:pt>
                <c:pt idx="103">
                  <c:v>0.82257142857142795</c:v>
                </c:pt>
                <c:pt idx="104">
                  <c:v>0.81728571428571362</c:v>
                </c:pt>
                <c:pt idx="105">
                  <c:v>0.81199999999999928</c:v>
                </c:pt>
                <c:pt idx="106">
                  <c:v>0.80671428571428494</c:v>
                </c:pt>
                <c:pt idx="107">
                  <c:v>0.8014285714285706</c:v>
                </c:pt>
                <c:pt idx="108">
                  <c:v>0.79614285714285626</c:v>
                </c:pt>
                <c:pt idx="109">
                  <c:v>0.79085714285714193</c:v>
                </c:pt>
                <c:pt idx="110">
                  <c:v>0.78557142857142759</c:v>
                </c:pt>
                <c:pt idx="111">
                  <c:v>0.78028571428571325</c:v>
                </c:pt>
                <c:pt idx="112">
                  <c:v>0.77500000000000002</c:v>
                </c:pt>
                <c:pt idx="113">
                  <c:v>0.7751851851851852</c:v>
                </c:pt>
                <c:pt idx="114">
                  <c:v>0.77537037037037038</c:v>
                </c:pt>
                <c:pt idx="115">
                  <c:v>0.77555555555555555</c:v>
                </c:pt>
                <c:pt idx="116">
                  <c:v>0.77574074074074073</c:v>
                </c:pt>
                <c:pt idx="117">
                  <c:v>0.77592592592592591</c:v>
                </c:pt>
                <c:pt idx="118">
                  <c:v>0.77611111111111108</c:v>
                </c:pt>
                <c:pt idx="119">
                  <c:v>0.77629629629629626</c:v>
                </c:pt>
                <c:pt idx="120">
                  <c:v>0.77648148148148144</c:v>
                </c:pt>
                <c:pt idx="121">
                  <c:v>0.77666666666666662</c:v>
                </c:pt>
                <c:pt idx="122">
                  <c:v>0.77685185185185179</c:v>
                </c:pt>
                <c:pt idx="123">
                  <c:v>0.77703703703703697</c:v>
                </c:pt>
                <c:pt idx="124">
                  <c:v>0.77722222222222215</c:v>
                </c:pt>
                <c:pt idx="125">
                  <c:v>0.77740740740740732</c:v>
                </c:pt>
                <c:pt idx="126">
                  <c:v>0.7775925925925925</c:v>
                </c:pt>
                <c:pt idx="127">
                  <c:v>0.77777777777777768</c:v>
                </c:pt>
                <c:pt idx="128">
                  <c:v>0.77796296296296286</c:v>
                </c:pt>
                <c:pt idx="129">
                  <c:v>0.77814814814814803</c:v>
                </c:pt>
                <c:pt idx="130">
                  <c:v>0.77833333333333321</c:v>
                </c:pt>
                <c:pt idx="131">
                  <c:v>0.77851851851851839</c:v>
                </c:pt>
                <c:pt idx="132">
                  <c:v>0.77870370370370356</c:v>
                </c:pt>
                <c:pt idx="133">
                  <c:v>0.77888888888888874</c:v>
                </c:pt>
                <c:pt idx="134">
                  <c:v>0.77907407407407392</c:v>
                </c:pt>
                <c:pt idx="135">
                  <c:v>0.7792592592592591</c:v>
                </c:pt>
                <c:pt idx="136">
                  <c:v>0.77944444444444427</c:v>
                </c:pt>
                <c:pt idx="137">
                  <c:v>0.77962962962962945</c:v>
                </c:pt>
                <c:pt idx="138">
                  <c:v>0.77981481481481463</c:v>
                </c:pt>
                <c:pt idx="139">
                  <c:v>0.78</c:v>
                </c:pt>
              </c:numCache>
            </c:numRef>
          </c:val>
        </c:ser>
        <c:ser>
          <c:idx val="1"/>
          <c:order val="1"/>
          <c:marker>
            <c:symbol val="none"/>
          </c:marker>
          <c:val>
            <c:numRef>
              <c:f>Sheet2!$AK$2:$AK$141</c:f>
              <c:numCache>
                <c:formatCode>0.000</c:formatCode>
                <c:ptCount val="140"/>
                <c:pt idx="0">
                  <c:v>0.83499999999999996</c:v>
                </c:pt>
                <c:pt idx="1">
                  <c:v>0.83450000000000002</c:v>
                </c:pt>
                <c:pt idx="2">
                  <c:v>0.83400000000000007</c:v>
                </c:pt>
                <c:pt idx="3">
                  <c:v>0.83350000000000013</c:v>
                </c:pt>
                <c:pt idx="4">
                  <c:v>0.83300000000000018</c:v>
                </c:pt>
                <c:pt idx="5">
                  <c:v>0.83250000000000024</c:v>
                </c:pt>
                <c:pt idx="6">
                  <c:v>0.83200000000000029</c:v>
                </c:pt>
                <c:pt idx="7">
                  <c:v>0.83150000000000035</c:v>
                </c:pt>
                <c:pt idx="8">
                  <c:v>0.83100000000000041</c:v>
                </c:pt>
                <c:pt idx="9">
                  <c:v>0.83050000000000046</c:v>
                </c:pt>
                <c:pt idx="10">
                  <c:v>0.83</c:v>
                </c:pt>
                <c:pt idx="11">
                  <c:v>0.82559090909090904</c:v>
                </c:pt>
                <c:pt idx="12">
                  <c:v>0.82118181818181812</c:v>
                </c:pt>
                <c:pt idx="13">
                  <c:v>0.81677272727272721</c:v>
                </c:pt>
                <c:pt idx="14">
                  <c:v>0.81236363636363629</c:v>
                </c:pt>
                <c:pt idx="15">
                  <c:v>0.80795454545454537</c:v>
                </c:pt>
                <c:pt idx="16">
                  <c:v>0.80354545454545445</c:v>
                </c:pt>
                <c:pt idx="17">
                  <c:v>0.79913636363636353</c:v>
                </c:pt>
                <c:pt idx="18">
                  <c:v>0.79472727272727262</c:v>
                </c:pt>
                <c:pt idx="19">
                  <c:v>0.7903181818181817</c:v>
                </c:pt>
                <c:pt idx="20">
                  <c:v>0.78590909090909078</c:v>
                </c:pt>
                <c:pt idx="21">
                  <c:v>0.78149999999999986</c:v>
                </c:pt>
                <c:pt idx="22">
                  <c:v>0.77709090909090894</c:v>
                </c:pt>
                <c:pt idx="23">
                  <c:v>0.77268181818181803</c:v>
                </c:pt>
                <c:pt idx="24">
                  <c:v>0.76827272727272711</c:v>
                </c:pt>
                <c:pt idx="25">
                  <c:v>0.76386363636363619</c:v>
                </c:pt>
                <c:pt idx="26">
                  <c:v>0.75945454545454527</c:v>
                </c:pt>
                <c:pt idx="27">
                  <c:v>0.75504545454545435</c:v>
                </c:pt>
                <c:pt idx="28">
                  <c:v>0.75063636363636344</c:v>
                </c:pt>
                <c:pt idx="29">
                  <c:v>0.74622727272727252</c:v>
                </c:pt>
                <c:pt idx="30">
                  <c:v>0.7418181818181816</c:v>
                </c:pt>
                <c:pt idx="31">
                  <c:v>0.73740909090909068</c:v>
                </c:pt>
                <c:pt idx="32">
                  <c:v>0.73299999999999998</c:v>
                </c:pt>
                <c:pt idx="33">
                  <c:v>0.72811764705882354</c:v>
                </c:pt>
                <c:pt idx="34">
                  <c:v>0.72323529411764709</c:v>
                </c:pt>
                <c:pt idx="35">
                  <c:v>0.71835294117647064</c:v>
                </c:pt>
                <c:pt idx="36">
                  <c:v>0.71347058823529419</c:v>
                </c:pt>
                <c:pt idx="37">
                  <c:v>0.70858823529411774</c:v>
                </c:pt>
                <c:pt idx="38">
                  <c:v>0.70370588235294129</c:v>
                </c:pt>
                <c:pt idx="39">
                  <c:v>0.69882352941176484</c:v>
                </c:pt>
                <c:pt idx="40">
                  <c:v>0.69394117647058839</c:v>
                </c:pt>
                <c:pt idx="41">
                  <c:v>0.68905882352941195</c:v>
                </c:pt>
                <c:pt idx="42">
                  <c:v>0.6841764705882355</c:v>
                </c:pt>
                <c:pt idx="43">
                  <c:v>0.67929411764705905</c:v>
                </c:pt>
                <c:pt idx="44">
                  <c:v>0.6744117647058826</c:v>
                </c:pt>
                <c:pt idx="45">
                  <c:v>0.66952941176470615</c:v>
                </c:pt>
                <c:pt idx="46">
                  <c:v>0.6646470588235297</c:v>
                </c:pt>
                <c:pt idx="47">
                  <c:v>0.65976470588235325</c:v>
                </c:pt>
                <c:pt idx="48">
                  <c:v>0.6548823529411768</c:v>
                </c:pt>
                <c:pt idx="49">
                  <c:v>0.65</c:v>
                </c:pt>
                <c:pt idx="50">
                  <c:v>0.64507142857142863</c:v>
                </c:pt>
                <c:pt idx="51">
                  <c:v>0.64014285714285724</c:v>
                </c:pt>
                <c:pt idx="52">
                  <c:v>0.63521428571428584</c:v>
                </c:pt>
                <c:pt idx="53">
                  <c:v>0.63028571428571445</c:v>
                </c:pt>
                <c:pt idx="54">
                  <c:v>0.62535714285714306</c:v>
                </c:pt>
                <c:pt idx="55">
                  <c:v>0.62042857142857166</c:v>
                </c:pt>
                <c:pt idx="56">
                  <c:v>0.61550000000000027</c:v>
                </c:pt>
                <c:pt idx="57">
                  <c:v>0.61057142857142888</c:v>
                </c:pt>
                <c:pt idx="58">
                  <c:v>0.60564285714285748</c:v>
                </c:pt>
                <c:pt idx="59">
                  <c:v>0.60071428571428609</c:v>
                </c:pt>
                <c:pt idx="60">
                  <c:v>0.5957857142857147</c:v>
                </c:pt>
                <c:pt idx="61">
                  <c:v>0.5908571428571433</c:v>
                </c:pt>
                <c:pt idx="62">
                  <c:v>0.58592857142857191</c:v>
                </c:pt>
                <c:pt idx="63">
                  <c:v>0.58099999999999996</c:v>
                </c:pt>
                <c:pt idx="64">
                  <c:v>0.57507142857142857</c:v>
                </c:pt>
                <c:pt idx="65">
                  <c:v>0.56914285714285717</c:v>
                </c:pt>
                <c:pt idx="66">
                  <c:v>0.56321428571428578</c:v>
                </c:pt>
                <c:pt idx="67">
                  <c:v>0.55728571428571438</c:v>
                </c:pt>
                <c:pt idx="68">
                  <c:v>0.55135714285714299</c:v>
                </c:pt>
                <c:pt idx="69">
                  <c:v>0.5454285714285716</c:v>
                </c:pt>
                <c:pt idx="70">
                  <c:v>0.5395000000000002</c:v>
                </c:pt>
                <c:pt idx="71">
                  <c:v>0.53357142857142881</c:v>
                </c:pt>
                <c:pt idx="72">
                  <c:v>0.52764285714285741</c:v>
                </c:pt>
                <c:pt idx="73">
                  <c:v>0.52171428571428602</c:v>
                </c:pt>
                <c:pt idx="74">
                  <c:v>0.51578571428571462</c:v>
                </c:pt>
                <c:pt idx="75">
                  <c:v>0.50985714285714323</c:v>
                </c:pt>
                <c:pt idx="76">
                  <c:v>0.50392857142857184</c:v>
                </c:pt>
                <c:pt idx="77">
                  <c:v>0.498</c:v>
                </c:pt>
                <c:pt idx="78">
                  <c:v>0.49407142857142855</c:v>
                </c:pt>
                <c:pt idx="79">
                  <c:v>0.4901428571428571</c:v>
                </c:pt>
                <c:pt idx="80">
                  <c:v>0.48621428571428565</c:v>
                </c:pt>
                <c:pt idx="81">
                  <c:v>0.48228571428571421</c:v>
                </c:pt>
                <c:pt idx="82">
                  <c:v>0.47835714285714276</c:v>
                </c:pt>
                <c:pt idx="83">
                  <c:v>0.47442857142857131</c:v>
                </c:pt>
                <c:pt idx="84">
                  <c:v>0.47049999999999986</c:v>
                </c:pt>
                <c:pt idx="85">
                  <c:v>0.46657142857142841</c:v>
                </c:pt>
                <c:pt idx="86">
                  <c:v>0.46264285714285697</c:v>
                </c:pt>
                <c:pt idx="87">
                  <c:v>0.45871428571428552</c:v>
                </c:pt>
                <c:pt idx="88">
                  <c:v>0.45478571428571407</c:v>
                </c:pt>
                <c:pt idx="89">
                  <c:v>0.45085714285714262</c:v>
                </c:pt>
                <c:pt idx="90">
                  <c:v>0.44692857142857118</c:v>
                </c:pt>
                <c:pt idx="91">
                  <c:v>0.443</c:v>
                </c:pt>
                <c:pt idx="92">
                  <c:v>0.44033333333333335</c:v>
                </c:pt>
                <c:pt idx="93">
                  <c:v>0.4376666666666667</c:v>
                </c:pt>
                <c:pt idx="94">
                  <c:v>0.43500000000000005</c:v>
                </c:pt>
                <c:pt idx="95">
                  <c:v>0.4323333333333334</c:v>
                </c:pt>
                <c:pt idx="96">
                  <c:v>0.42966666666666675</c:v>
                </c:pt>
                <c:pt idx="97">
                  <c:v>0.4270000000000001</c:v>
                </c:pt>
                <c:pt idx="98">
                  <c:v>0.42433333333333345</c:v>
                </c:pt>
                <c:pt idx="99">
                  <c:v>0.4216666666666668</c:v>
                </c:pt>
                <c:pt idx="100">
                  <c:v>0.41900000000000015</c:v>
                </c:pt>
                <c:pt idx="101">
                  <c:v>0.4163333333333335</c:v>
                </c:pt>
                <c:pt idx="102">
                  <c:v>0.41366666666666685</c:v>
                </c:pt>
                <c:pt idx="103">
                  <c:v>0.4110000000000002</c:v>
                </c:pt>
                <c:pt idx="104">
                  <c:v>0.40833333333333355</c:v>
                </c:pt>
                <c:pt idx="105">
                  <c:v>0.4056666666666669</c:v>
                </c:pt>
                <c:pt idx="106">
                  <c:v>0.40300000000000025</c:v>
                </c:pt>
                <c:pt idx="107">
                  <c:v>0.4003333333333336</c:v>
                </c:pt>
                <c:pt idx="108">
                  <c:v>0.39766666666666695</c:v>
                </c:pt>
                <c:pt idx="109">
                  <c:v>0.3950000000000003</c:v>
                </c:pt>
                <c:pt idx="110">
                  <c:v>0.39233333333333364</c:v>
                </c:pt>
                <c:pt idx="111">
                  <c:v>0.38966666666666699</c:v>
                </c:pt>
                <c:pt idx="112">
                  <c:v>0.38700000000000001</c:v>
                </c:pt>
                <c:pt idx="113">
                  <c:v>0.38711111111111113</c:v>
                </c:pt>
                <c:pt idx="114">
                  <c:v>0.38722222222222225</c:v>
                </c:pt>
                <c:pt idx="115">
                  <c:v>0.38733333333333336</c:v>
                </c:pt>
                <c:pt idx="116">
                  <c:v>0.38744444444444448</c:v>
                </c:pt>
                <c:pt idx="117">
                  <c:v>0.3875555555555556</c:v>
                </c:pt>
                <c:pt idx="118">
                  <c:v>0.38766666666666671</c:v>
                </c:pt>
                <c:pt idx="119">
                  <c:v>0.38777777777777783</c:v>
                </c:pt>
                <c:pt idx="120">
                  <c:v>0.38788888888888895</c:v>
                </c:pt>
                <c:pt idx="121">
                  <c:v>0.38800000000000007</c:v>
                </c:pt>
                <c:pt idx="122">
                  <c:v>0.38811111111111118</c:v>
                </c:pt>
                <c:pt idx="123">
                  <c:v>0.3882222222222223</c:v>
                </c:pt>
                <c:pt idx="124">
                  <c:v>0.38833333333333342</c:v>
                </c:pt>
                <c:pt idx="125">
                  <c:v>0.38844444444444454</c:v>
                </c:pt>
                <c:pt idx="126">
                  <c:v>0.38855555555555565</c:v>
                </c:pt>
                <c:pt idx="127">
                  <c:v>0.38866666666666677</c:v>
                </c:pt>
                <c:pt idx="128">
                  <c:v>0.38877777777777789</c:v>
                </c:pt>
                <c:pt idx="129">
                  <c:v>0.38888888888888901</c:v>
                </c:pt>
                <c:pt idx="130">
                  <c:v>0.38900000000000012</c:v>
                </c:pt>
                <c:pt idx="131">
                  <c:v>0.38911111111111124</c:v>
                </c:pt>
                <c:pt idx="132">
                  <c:v>0.38922222222222236</c:v>
                </c:pt>
                <c:pt idx="133">
                  <c:v>0.38933333333333348</c:v>
                </c:pt>
                <c:pt idx="134">
                  <c:v>0.38944444444444459</c:v>
                </c:pt>
                <c:pt idx="135">
                  <c:v>0.38955555555555571</c:v>
                </c:pt>
                <c:pt idx="136">
                  <c:v>0.38966666666666683</c:v>
                </c:pt>
                <c:pt idx="137">
                  <c:v>0.38977777777777795</c:v>
                </c:pt>
                <c:pt idx="138">
                  <c:v>0.38988888888888906</c:v>
                </c:pt>
                <c:pt idx="139">
                  <c:v>0.39</c:v>
                </c:pt>
              </c:numCache>
            </c:numRef>
          </c:val>
        </c:ser>
        <c:ser>
          <c:idx val="2"/>
          <c:order val="2"/>
          <c:marker>
            <c:symbol val="none"/>
          </c:marker>
          <c:val>
            <c:numRef>
              <c:f>Sheet2!$AL$2:$AL$141</c:f>
              <c:numCache>
                <c:formatCode>0.000</c:formatCode>
                <c:ptCount val="140"/>
                <c:pt idx="0">
                  <c:v>0.80200000000000005</c:v>
                </c:pt>
                <c:pt idx="1">
                  <c:v>0.8015000000000001</c:v>
                </c:pt>
                <c:pt idx="2">
                  <c:v>0.80100000000000016</c:v>
                </c:pt>
                <c:pt idx="3">
                  <c:v>0.80050000000000021</c:v>
                </c:pt>
                <c:pt idx="4">
                  <c:v>0.80000000000000027</c:v>
                </c:pt>
                <c:pt idx="5">
                  <c:v>0.79950000000000032</c:v>
                </c:pt>
                <c:pt idx="6">
                  <c:v>0.79900000000000038</c:v>
                </c:pt>
                <c:pt idx="7">
                  <c:v>0.79850000000000043</c:v>
                </c:pt>
                <c:pt idx="8">
                  <c:v>0.79800000000000049</c:v>
                </c:pt>
                <c:pt idx="9">
                  <c:v>0.79750000000000054</c:v>
                </c:pt>
                <c:pt idx="10">
                  <c:v>0.79700000000000004</c:v>
                </c:pt>
                <c:pt idx="11">
                  <c:v>0.7937727272727273</c:v>
                </c:pt>
                <c:pt idx="12">
                  <c:v>0.79054545454545455</c:v>
                </c:pt>
                <c:pt idx="13">
                  <c:v>0.78731818181818181</c:v>
                </c:pt>
                <c:pt idx="14">
                  <c:v>0.78409090909090906</c:v>
                </c:pt>
                <c:pt idx="15">
                  <c:v>0.78086363636363632</c:v>
                </c:pt>
                <c:pt idx="16">
                  <c:v>0.77763636363636357</c:v>
                </c:pt>
                <c:pt idx="17">
                  <c:v>0.77440909090909082</c:v>
                </c:pt>
                <c:pt idx="18">
                  <c:v>0.77118181818181808</c:v>
                </c:pt>
                <c:pt idx="19">
                  <c:v>0.76795454545454533</c:v>
                </c:pt>
                <c:pt idx="20">
                  <c:v>0.76472727272727259</c:v>
                </c:pt>
                <c:pt idx="21">
                  <c:v>0.76149999999999984</c:v>
                </c:pt>
                <c:pt idx="22">
                  <c:v>0.7582727272727271</c:v>
                </c:pt>
                <c:pt idx="23">
                  <c:v>0.75504545454545435</c:v>
                </c:pt>
                <c:pt idx="24">
                  <c:v>0.75181818181818161</c:v>
                </c:pt>
                <c:pt idx="25">
                  <c:v>0.74859090909090886</c:v>
                </c:pt>
                <c:pt idx="26">
                  <c:v>0.74536363636363612</c:v>
                </c:pt>
                <c:pt idx="27">
                  <c:v>0.74213636363636337</c:v>
                </c:pt>
                <c:pt idx="28">
                  <c:v>0.73890909090909063</c:v>
                </c:pt>
                <c:pt idx="29">
                  <c:v>0.73568181818181788</c:v>
                </c:pt>
                <c:pt idx="30">
                  <c:v>0.73245454545454514</c:v>
                </c:pt>
                <c:pt idx="31">
                  <c:v>0.72922727272727239</c:v>
                </c:pt>
                <c:pt idx="32">
                  <c:v>0.72599999999999998</c:v>
                </c:pt>
                <c:pt idx="33">
                  <c:v>0.7219411764705882</c:v>
                </c:pt>
                <c:pt idx="34">
                  <c:v>0.71788235294117642</c:v>
                </c:pt>
                <c:pt idx="35">
                  <c:v>0.71382352941176463</c:v>
                </c:pt>
                <c:pt idx="36">
                  <c:v>0.70976470588235285</c:v>
                </c:pt>
                <c:pt idx="37">
                  <c:v>0.70570588235294107</c:v>
                </c:pt>
                <c:pt idx="38">
                  <c:v>0.70164705882352929</c:v>
                </c:pt>
                <c:pt idx="39">
                  <c:v>0.69758823529411751</c:v>
                </c:pt>
                <c:pt idx="40">
                  <c:v>0.69352941176470573</c:v>
                </c:pt>
                <c:pt idx="41">
                  <c:v>0.68947058823529395</c:v>
                </c:pt>
                <c:pt idx="42">
                  <c:v>0.68541176470588216</c:v>
                </c:pt>
                <c:pt idx="43">
                  <c:v>0.68135294117647038</c:v>
                </c:pt>
                <c:pt idx="44">
                  <c:v>0.6772941176470586</c:v>
                </c:pt>
                <c:pt idx="45">
                  <c:v>0.67323529411764682</c:v>
                </c:pt>
                <c:pt idx="46">
                  <c:v>0.66917647058823504</c:v>
                </c:pt>
                <c:pt idx="47">
                  <c:v>0.66511764705882326</c:v>
                </c:pt>
                <c:pt idx="48">
                  <c:v>0.66105882352941148</c:v>
                </c:pt>
                <c:pt idx="49">
                  <c:v>0.65700000000000003</c:v>
                </c:pt>
                <c:pt idx="50">
                  <c:v>0.65214285714285714</c:v>
                </c:pt>
                <c:pt idx="51">
                  <c:v>0.64728571428571424</c:v>
                </c:pt>
                <c:pt idx="52">
                  <c:v>0.64242857142857135</c:v>
                </c:pt>
                <c:pt idx="53">
                  <c:v>0.63757142857142846</c:v>
                </c:pt>
                <c:pt idx="54">
                  <c:v>0.63271428571428556</c:v>
                </c:pt>
                <c:pt idx="55">
                  <c:v>0.62785714285714267</c:v>
                </c:pt>
                <c:pt idx="56">
                  <c:v>0.62299999999999978</c:v>
                </c:pt>
                <c:pt idx="57">
                  <c:v>0.61814285714285688</c:v>
                </c:pt>
                <c:pt idx="58">
                  <c:v>0.61328571428571399</c:v>
                </c:pt>
                <c:pt idx="59">
                  <c:v>0.6084285714285711</c:v>
                </c:pt>
                <c:pt idx="60">
                  <c:v>0.6035714285714282</c:v>
                </c:pt>
                <c:pt idx="61">
                  <c:v>0.59871428571428531</c:v>
                </c:pt>
                <c:pt idx="62">
                  <c:v>0.59385714285714242</c:v>
                </c:pt>
                <c:pt idx="63">
                  <c:v>0.58899999999999997</c:v>
                </c:pt>
                <c:pt idx="64">
                  <c:v>0.58278571428571424</c:v>
                </c:pt>
                <c:pt idx="65">
                  <c:v>0.57657142857142851</c:v>
                </c:pt>
                <c:pt idx="66">
                  <c:v>0.57035714285714278</c:v>
                </c:pt>
                <c:pt idx="67">
                  <c:v>0.56414285714285706</c:v>
                </c:pt>
                <c:pt idx="68">
                  <c:v>0.55792857142857133</c:v>
                </c:pt>
                <c:pt idx="69">
                  <c:v>0.5517142857142856</c:v>
                </c:pt>
                <c:pt idx="70">
                  <c:v>0.54549999999999987</c:v>
                </c:pt>
                <c:pt idx="71">
                  <c:v>0.53928571428571415</c:v>
                </c:pt>
                <c:pt idx="72">
                  <c:v>0.53307142857142842</c:v>
                </c:pt>
                <c:pt idx="73">
                  <c:v>0.52685714285714269</c:v>
                </c:pt>
                <c:pt idx="74">
                  <c:v>0.52064285714285696</c:v>
                </c:pt>
                <c:pt idx="75">
                  <c:v>0.51442857142857124</c:v>
                </c:pt>
                <c:pt idx="76">
                  <c:v>0.50821428571428551</c:v>
                </c:pt>
                <c:pt idx="77">
                  <c:v>0.502</c:v>
                </c:pt>
                <c:pt idx="78">
                  <c:v>0.4975</c:v>
                </c:pt>
                <c:pt idx="79">
                  <c:v>0.49299999999999999</c:v>
                </c:pt>
                <c:pt idx="80">
                  <c:v>0.48849999999999999</c:v>
                </c:pt>
                <c:pt idx="81">
                  <c:v>0.48399999999999999</c:v>
                </c:pt>
                <c:pt idx="82">
                  <c:v>0.47949999999999998</c:v>
                </c:pt>
                <c:pt idx="83">
                  <c:v>0.47499999999999998</c:v>
                </c:pt>
                <c:pt idx="84">
                  <c:v>0.47049999999999997</c:v>
                </c:pt>
                <c:pt idx="85">
                  <c:v>0.46599999999999997</c:v>
                </c:pt>
                <c:pt idx="86">
                  <c:v>0.46149999999999997</c:v>
                </c:pt>
                <c:pt idx="87">
                  <c:v>0.45699999999999996</c:v>
                </c:pt>
                <c:pt idx="88">
                  <c:v>0.45249999999999996</c:v>
                </c:pt>
                <c:pt idx="89">
                  <c:v>0.44799999999999995</c:v>
                </c:pt>
                <c:pt idx="90">
                  <c:v>0.44349999999999995</c:v>
                </c:pt>
                <c:pt idx="91">
                  <c:v>0.439</c:v>
                </c:pt>
                <c:pt idx="92">
                  <c:v>0.43642857142857144</c:v>
                </c:pt>
                <c:pt idx="93">
                  <c:v>0.43385714285714289</c:v>
                </c:pt>
                <c:pt idx="94">
                  <c:v>0.43128571428571433</c:v>
                </c:pt>
                <c:pt idx="95">
                  <c:v>0.42871428571428577</c:v>
                </c:pt>
                <c:pt idx="96">
                  <c:v>0.42614285714285721</c:v>
                </c:pt>
                <c:pt idx="97">
                  <c:v>0.42357142857142865</c:v>
                </c:pt>
                <c:pt idx="98">
                  <c:v>0.4210000000000001</c:v>
                </c:pt>
                <c:pt idx="99">
                  <c:v>0.41842857142857154</c:v>
                </c:pt>
                <c:pt idx="100">
                  <c:v>0.41585714285714298</c:v>
                </c:pt>
                <c:pt idx="101">
                  <c:v>0.41328571428571442</c:v>
                </c:pt>
                <c:pt idx="102">
                  <c:v>0.41071428571428586</c:v>
                </c:pt>
                <c:pt idx="103">
                  <c:v>0.40814285714285731</c:v>
                </c:pt>
                <c:pt idx="104">
                  <c:v>0.40557142857142875</c:v>
                </c:pt>
                <c:pt idx="105">
                  <c:v>0.40300000000000019</c:v>
                </c:pt>
                <c:pt idx="106">
                  <c:v>0.40042857142857163</c:v>
                </c:pt>
                <c:pt idx="107">
                  <c:v>0.39785714285714308</c:v>
                </c:pt>
                <c:pt idx="108">
                  <c:v>0.39528571428571452</c:v>
                </c:pt>
                <c:pt idx="109">
                  <c:v>0.39271428571428596</c:v>
                </c:pt>
                <c:pt idx="110">
                  <c:v>0.3901428571428574</c:v>
                </c:pt>
                <c:pt idx="111">
                  <c:v>0.38757142857142884</c:v>
                </c:pt>
                <c:pt idx="112">
                  <c:v>0.38500000000000001</c:v>
                </c:pt>
                <c:pt idx="113">
                  <c:v>0.38518518518518519</c:v>
                </c:pt>
                <c:pt idx="114">
                  <c:v>0.38537037037037036</c:v>
                </c:pt>
                <c:pt idx="115">
                  <c:v>0.38555555555555554</c:v>
                </c:pt>
                <c:pt idx="116">
                  <c:v>0.38574074074074072</c:v>
                </c:pt>
                <c:pt idx="117">
                  <c:v>0.38592592592592589</c:v>
                </c:pt>
                <c:pt idx="118">
                  <c:v>0.38611111111111107</c:v>
                </c:pt>
                <c:pt idx="119">
                  <c:v>0.38629629629629625</c:v>
                </c:pt>
                <c:pt idx="120">
                  <c:v>0.38648148148148143</c:v>
                </c:pt>
                <c:pt idx="121">
                  <c:v>0.3866666666666666</c:v>
                </c:pt>
                <c:pt idx="122">
                  <c:v>0.38685185185185178</c:v>
                </c:pt>
                <c:pt idx="123">
                  <c:v>0.38703703703703696</c:v>
                </c:pt>
                <c:pt idx="124">
                  <c:v>0.38722222222222213</c:v>
                </c:pt>
                <c:pt idx="125">
                  <c:v>0.38740740740740731</c:v>
                </c:pt>
                <c:pt idx="126">
                  <c:v>0.38759259259259249</c:v>
                </c:pt>
                <c:pt idx="127">
                  <c:v>0.38777777777777767</c:v>
                </c:pt>
                <c:pt idx="128">
                  <c:v>0.38796296296296284</c:v>
                </c:pt>
                <c:pt idx="129">
                  <c:v>0.38814814814814802</c:v>
                </c:pt>
                <c:pt idx="130">
                  <c:v>0.3883333333333332</c:v>
                </c:pt>
                <c:pt idx="131">
                  <c:v>0.38851851851851837</c:v>
                </c:pt>
                <c:pt idx="132">
                  <c:v>0.38870370370370355</c:v>
                </c:pt>
                <c:pt idx="133">
                  <c:v>0.38888888888888873</c:v>
                </c:pt>
                <c:pt idx="134">
                  <c:v>0.38907407407407391</c:v>
                </c:pt>
                <c:pt idx="135">
                  <c:v>0.38925925925925908</c:v>
                </c:pt>
                <c:pt idx="136">
                  <c:v>0.38944444444444426</c:v>
                </c:pt>
                <c:pt idx="137">
                  <c:v>0.38962962962962944</c:v>
                </c:pt>
                <c:pt idx="138">
                  <c:v>0.38981481481481461</c:v>
                </c:pt>
                <c:pt idx="139">
                  <c:v>0.39</c:v>
                </c:pt>
              </c:numCache>
            </c:numRef>
          </c:val>
        </c:ser>
        <c:ser>
          <c:idx val="3"/>
          <c:order val="3"/>
          <c:marker>
            <c:symbol val="none"/>
          </c:marker>
          <c:val>
            <c:numRef>
              <c:f>Sheet2!$AM$2:$AM$141</c:f>
              <c:numCache>
                <c:formatCode>0.000</c:formatCode>
                <c:ptCount val="140"/>
                <c:pt idx="0">
                  <c:v>0.19</c:v>
                </c:pt>
                <c:pt idx="1">
                  <c:v>0.19</c:v>
                </c:pt>
                <c:pt idx="2">
                  <c:v>0.19</c:v>
                </c:pt>
                <c:pt idx="3">
                  <c:v>0.19</c:v>
                </c:pt>
                <c:pt idx="4">
                  <c:v>0.19</c:v>
                </c:pt>
                <c:pt idx="5">
                  <c:v>0.19</c:v>
                </c:pt>
                <c:pt idx="6">
                  <c:v>0.19</c:v>
                </c:pt>
                <c:pt idx="7">
                  <c:v>0.19</c:v>
                </c:pt>
                <c:pt idx="8">
                  <c:v>0.19</c:v>
                </c:pt>
                <c:pt idx="9">
                  <c:v>0.19</c:v>
                </c:pt>
                <c:pt idx="10">
                  <c:v>0.19</c:v>
                </c:pt>
                <c:pt idx="11">
                  <c:v>0.18954545454545454</c:v>
                </c:pt>
                <c:pt idx="12">
                  <c:v>0.18909090909090909</c:v>
                </c:pt>
                <c:pt idx="13">
                  <c:v>0.18863636363636363</c:v>
                </c:pt>
                <c:pt idx="14">
                  <c:v>0.18818181818181817</c:v>
                </c:pt>
                <c:pt idx="15">
                  <c:v>0.18772727272727271</c:v>
                </c:pt>
                <c:pt idx="16">
                  <c:v>0.18727272727272726</c:v>
                </c:pt>
                <c:pt idx="17">
                  <c:v>0.1868181818181818</c:v>
                </c:pt>
                <c:pt idx="18">
                  <c:v>0.18636363636363634</c:v>
                </c:pt>
                <c:pt idx="19">
                  <c:v>0.18590909090909088</c:v>
                </c:pt>
                <c:pt idx="20">
                  <c:v>0.18545454545454543</c:v>
                </c:pt>
                <c:pt idx="21">
                  <c:v>0.18499999999999997</c:v>
                </c:pt>
                <c:pt idx="22">
                  <c:v>0.18454545454545451</c:v>
                </c:pt>
                <c:pt idx="23">
                  <c:v>0.18409090909090906</c:v>
                </c:pt>
                <c:pt idx="24">
                  <c:v>0.1836363636363636</c:v>
                </c:pt>
                <c:pt idx="25">
                  <c:v>0.18318181818181814</c:v>
                </c:pt>
                <c:pt idx="26">
                  <c:v>0.18272727272727268</c:v>
                </c:pt>
                <c:pt idx="27">
                  <c:v>0.18227272727272723</c:v>
                </c:pt>
                <c:pt idx="28">
                  <c:v>0.18181818181818177</c:v>
                </c:pt>
                <c:pt idx="29">
                  <c:v>0.18136363636363631</c:v>
                </c:pt>
                <c:pt idx="30">
                  <c:v>0.18090909090909085</c:v>
                </c:pt>
                <c:pt idx="31">
                  <c:v>0.1804545454545454</c:v>
                </c:pt>
                <c:pt idx="32">
                  <c:v>0.18</c:v>
                </c:pt>
                <c:pt idx="33">
                  <c:v>0.17941176470588235</c:v>
                </c:pt>
                <c:pt idx="34">
                  <c:v>0.17882352941176471</c:v>
                </c:pt>
                <c:pt idx="35">
                  <c:v>0.17823529411764708</c:v>
                </c:pt>
                <c:pt idx="36">
                  <c:v>0.17764705882352944</c:v>
                </c:pt>
                <c:pt idx="37">
                  <c:v>0.1770588235294118</c:v>
                </c:pt>
                <c:pt idx="38">
                  <c:v>0.17647058823529416</c:v>
                </c:pt>
                <c:pt idx="39">
                  <c:v>0.17588235294117652</c:v>
                </c:pt>
                <c:pt idx="40">
                  <c:v>0.17529411764705888</c:v>
                </c:pt>
                <c:pt idx="41">
                  <c:v>0.17470588235294124</c:v>
                </c:pt>
                <c:pt idx="42">
                  <c:v>0.1741176470588236</c:v>
                </c:pt>
                <c:pt idx="43">
                  <c:v>0.17352941176470596</c:v>
                </c:pt>
                <c:pt idx="44">
                  <c:v>0.17294117647058832</c:v>
                </c:pt>
                <c:pt idx="45">
                  <c:v>0.17235294117647068</c:v>
                </c:pt>
                <c:pt idx="46">
                  <c:v>0.17176470588235304</c:v>
                </c:pt>
                <c:pt idx="47">
                  <c:v>0.1711764705882354</c:v>
                </c:pt>
                <c:pt idx="48">
                  <c:v>0.17058823529411776</c:v>
                </c:pt>
                <c:pt idx="49">
                  <c:v>0.17</c:v>
                </c:pt>
                <c:pt idx="50">
                  <c:v>0.16928571428571429</c:v>
                </c:pt>
                <c:pt idx="51">
                  <c:v>0.16857142857142857</c:v>
                </c:pt>
                <c:pt idx="52">
                  <c:v>0.16785714285714284</c:v>
                </c:pt>
                <c:pt idx="53">
                  <c:v>0.16714285714285712</c:v>
                </c:pt>
                <c:pt idx="54">
                  <c:v>0.1664285714285714</c:v>
                </c:pt>
                <c:pt idx="55">
                  <c:v>0.16571428571428568</c:v>
                </c:pt>
                <c:pt idx="56">
                  <c:v>0.16499999999999995</c:v>
                </c:pt>
                <c:pt idx="57">
                  <c:v>0.16428571428571423</c:v>
                </c:pt>
                <c:pt idx="58">
                  <c:v>0.16357142857142851</c:v>
                </c:pt>
                <c:pt idx="59">
                  <c:v>0.16285714285714278</c:v>
                </c:pt>
                <c:pt idx="60">
                  <c:v>0.16214285714285706</c:v>
                </c:pt>
                <c:pt idx="61">
                  <c:v>0.16142857142857134</c:v>
                </c:pt>
                <c:pt idx="62">
                  <c:v>0.16071428571428562</c:v>
                </c:pt>
                <c:pt idx="63">
                  <c:v>0.16</c:v>
                </c:pt>
                <c:pt idx="64">
                  <c:v>0.15928571428571428</c:v>
                </c:pt>
                <c:pt idx="65">
                  <c:v>0.15857142857142856</c:v>
                </c:pt>
                <c:pt idx="66">
                  <c:v>0.15785714285714283</c:v>
                </c:pt>
                <c:pt idx="67">
                  <c:v>0.15714285714285711</c:v>
                </c:pt>
                <c:pt idx="68">
                  <c:v>0.15642857142857139</c:v>
                </c:pt>
                <c:pt idx="69">
                  <c:v>0.15571428571428567</c:v>
                </c:pt>
                <c:pt idx="70">
                  <c:v>0.15499999999999994</c:v>
                </c:pt>
                <c:pt idx="71">
                  <c:v>0.15428571428571422</c:v>
                </c:pt>
                <c:pt idx="72">
                  <c:v>0.1535714285714285</c:v>
                </c:pt>
                <c:pt idx="73">
                  <c:v>0.15285714285714277</c:v>
                </c:pt>
                <c:pt idx="74">
                  <c:v>0.15214285714285705</c:v>
                </c:pt>
                <c:pt idx="75">
                  <c:v>0.15142857142857133</c:v>
                </c:pt>
                <c:pt idx="76">
                  <c:v>0.15071428571428561</c:v>
                </c:pt>
                <c:pt idx="77">
                  <c:v>0.15</c:v>
                </c:pt>
                <c:pt idx="78">
                  <c:v>0.14964285714285713</c:v>
                </c:pt>
                <c:pt idx="79">
                  <c:v>0.14928571428571427</c:v>
                </c:pt>
                <c:pt idx="80">
                  <c:v>0.14892857142857141</c:v>
                </c:pt>
                <c:pt idx="81">
                  <c:v>0.14857142857142855</c:v>
                </c:pt>
                <c:pt idx="82">
                  <c:v>0.14821428571428569</c:v>
                </c:pt>
                <c:pt idx="83">
                  <c:v>0.14785714285714283</c:v>
                </c:pt>
                <c:pt idx="84">
                  <c:v>0.14749999999999996</c:v>
                </c:pt>
                <c:pt idx="85">
                  <c:v>0.1471428571428571</c:v>
                </c:pt>
                <c:pt idx="86">
                  <c:v>0.14678571428571424</c:v>
                </c:pt>
                <c:pt idx="87">
                  <c:v>0.14642857142857138</c:v>
                </c:pt>
                <c:pt idx="88">
                  <c:v>0.14607142857142852</c:v>
                </c:pt>
                <c:pt idx="89">
                  <c:v>0.14571428571428566</c:v>
                </c:pt>
                <c:pt idx="90">
                  <c:v>0.1453571428571428</c:v>
                </c:pt>
                <c:pt idx="91">
                  <c:v>0.14499999999999999</c:v>
                </c:pt>
                <c:pt idx="92">
                  <c:v>0.14476190476190476</c:v>
                </c:pt>
                <c:pt idx="93">
                  <c:v>0.14452380952380953</c:v>
                </c:pt>
                <c:pt idx="94">
                  <c:v>0.14428571428571429</c:v>
                </c:pt>
                <c:pt idx="95">
                  <c:v>0.14404761904761906</c:v>
                </c:pt>
                <c:pt idx="96">
                  <c:v>0.14380952380952383</c:v>
                </c:pt>
                <c:pt idx="97">
                  <c:v>0.1435714285714286</c:v>
                </c:pt>
                <c:pt idx="98">
                  <c:v>0.14333333333333337</c:v>
                </c:pt>
                <c:pt idx="99">
                  <c:v>0.14309523809523814</c:v>
                </c:pt>
                <c:pt idx="100">
                  <c:v>0.1428571428571429</c:v>
                </c:pt>
                <c:pt idx="101">
                  <c:v>0.14261904761904767</c:v>
                </c:pt>
                <c:pt idx="102">
                  <c:v>0.14238095238095244</c:v>
                </c:pt>
                <c:pt idx="103">
                  <c:v>0.14214285714285721</c:v>
                </c:pt>
                <c:pt idx="104">
                  <c:v>0.14190476190476198</c:v>
                </c:pt>
                <c:pt idx="105">
                  <c:v>0.14166666666666675</c:v>
                </c:pt>
                <c:pt idx="106">
                  <c:v>0.14142857142857151</c:v>
                </c:pt>
                <c:pt idx="107">
                  <c:v>0.14119047619047628</c:v>
                </c:pt>
                <c:pt idx="108">
                  <c:v>0.14095238095238105</c:v>
                </c:pt>
                <c:pt idx="109">
                  <c:v>0.14071428571428582</c:v>
                </c:pt>
                <c:pt idx="110">
                  <c:v>0.14047619047619059</c:v>
                </c:pt>
                <c:pt idx="111">
                  <c:v>0.14023809523809536</c:v>
                </c:pt>
                <c:pt idx="112">
                  <c:v>0.14000000000000001</c:v>
                </c:pt>
                <c:pt idx="113">
                  <c:v>0.14000000000000001</c:v>
                </c:pt>
                <c:pt idx="114">
                  <c:v>0.14000000000000001</c:v>
                </c:pt>
                <c:pt idx="115">
                  <c:v>0.14000000000000001</c:v>
                </c:pt>
                <c:pt idx="116">
                  <c:v>0.14000000000000001</c:v>
                </c:pt>
                <c:pt idx="117">
                  <c:v>0.14000000000000001</c:v>
                </c:pt>
                <c:pt idx="118">
                  <c:v>0.14000000000000001</c:v>
                </c:pt>
                <c:pt idx="119">
                  <c:v>0.14000000000000001</c:v>
                </c:pt>
                <c:pt idx="120">
                  <c:v>0.14000000000000001</c:v>
                </c:pt>
                <c:pt idx="121">
                  <c:v>0.14000000000000001</c:v>
                </c:pt>
                <c:pt idx="122">
                  <c:v>0.14000000000000001</c:v>
                </c:pt>
                <c:pt idx="123">
                  <c:v>0.14000000000000001</c:v>
                </c:pt>
                <c:pt idx="124">
                  <c:v>0.14000000000000001</c:v>
                </c:pt>
                <c:pt idx="125">
                  <c:v>0.14000000000000001</c:v>
                </c:pt>
                <c:pt idx="126">
                  <c:v>0.14000000000000001</c:v>
                </c:pt>
                <c:pt idx="127">
                  <c:v>0.14000000000000001</c:v>
                </c:pt>
                <c:pt idx="128">
                  <c:v>0.14000000000000001</c:v>
                </c:pt>
                <c:pt idx="129">
                  <c:v>0.14000000000000001</c:v>
                </c:pt>
                <c:pt idx="130">
                  <c:v>0.14000000000000001</c:v>
                </c:pt>
                <c:pt idx="131">
                  <c:v>0.14000000000000001</c:v>
                </c:pt>
                <c:pt idx="132">
                  <c:v>0.14000000000000001</c:v>
                </c:pt>
                <c:pt idx="133">
                  <c:v>0.14000000000000001</c:v>
                </c:pt>
                <c:pt idx="134">
                  <c:v>0.14000000000000001</c:v>
                </c:pt>
                <c:pt idx="135">
                  <c:v>0.14000000000000001</c:v>
                </c:pt>
                <c:pt idx="136">
                  <c:v>0.14000000000000001</c:v>
                </c:pt>
                <c:pt idx="137">
                  <c:v>0.14000000000000001</c:v>
                </c:pt>
                <c:pt idx="138">
                  <c:v>0.14000000000000001</c:v>
                </c:pt>
                <c:pt idx="139">
                  <c:v>0.14000000000000001</c:v>
                </c:pt>
              </c:numCache>
            </c:numRef>
          </c:val>
        </c:ser>
        <c:ser>
          <c:idx val="4"/>
          <c:order val="4"/>
          <c:marker>
            <c:symbol val="none"/>
          </c:marker>
          <c:val>
            <c:numRef>
              <c:f>Sheet2!$AN$2:$AN$141</c:f>
              <c:numCache>
                <c:formatCode>0.000</c:formatCode>
                <c:ptCount val="140"/>
                <c:pt idx="0">
                  <c:v>0.22</c:v>
                </c:pt>
                <c:pt idx="1">
                  <c:v>0.22</c:v>
                </c:pt>
                <c:pt idx="2">
                  <c:v>0.22</c:v>
                </c:pt>
                <c:pt idx="3">
                  <c:v>0.22</c:v>
                </c:pt>
                <c:pt idx="4">
                  <c:v>0.22</c:v>
                </c:pt>
                <c:pt idx="5">
                  <c:v>0.22</c:v>
                </c:pt>
                <c:pt idx="6">
                  <c:v>0.22</c:v>
                </c:pt>
                <c:pt idx="7">
                  <c:v>0.22</c:v>
                </c:pt>
                <c:pt idx="8">
                  <c:v>0.22</c:v>
                </c:pt>
                <c:pt idx="9">
                  <c:v>0.22</c:v>
                </c:pt>
                <c:pt idx="10">
                  <c:v>0.22</c:v>
                </c:pt>
                <c:pt idx="11">
                  <c:v>0.21954545454545454</c:v>
                </c:pt>
                <c:pt idx="12">
                  <c:v>0.21909090909090909</c:v>
                </c:pt>
                <c:pt idx="13">
                  <c:v>0.21863636363636363</c:v>
                </c:pt>
                <c:pt idx="14">
                  <c:v>0.21818181818181817</c:v>
                </c:pt>
                <c:pt idx="15">
                  <c:v>0.21772727272727271</c:v>
                </c:pt>
                <c:pt idx="16">
                  <c:v>0.21727272727272726</c:v>
                </c:pt>
                <c:pt idx="17">
                  <c:v>0.2168181818181818</c:v>
                </c:pt>
                <c:pt idx="18">
                  <c:v>0.21636363636363634</c:v>
                </c:pt>
                <c:pt idx="19">
                  <c:v>0.21590909090909088</c:v>
                </c:pt>
                <c:pt idx="20">
                  <c:v>0.21545454545454543</c:v>
                </c:pt>
                <c:pt idx="21">
                  <c:v>0.21499999999999997</c:v>
                </c:pt>
                <c:pt idx="22">
                  <c:v>0.21454545454545451</c:v>
                </c:pt>
                <c:pt idx="23">
                  <c:v>0.21409090909090905</c:v>
                </c:pt>
                <c:pt idx="24">
                  <c:v>0.2136363636363636</c:v>
                </c:pt>
                <c:pt idx="25">
                  <c:v>0.21318181818181814</c:v>
                </c:pt>
                <c:pt idx="26">
                  <c:v>0.21272727272727268</c:v>
                </c:pt>
                <c:pt idx="27">
                  <c:v>0.21227272727272722</c:v>
                </c:pt>
                <c:pt idx="28">
                  <c:v>0.21181818181818177</c:v>
                </c:pt>
                <c:pt idx="29">
                  <c:v>0.21136363636363631</c:v>
                </c:pt>
                <c:pt idx="30">
                  <c:v>0.21090909090909085</c:v>
                </c:pt>
                <c:pt idx="31">
                  <c:v>0.21045454545454539</c:v>
                </c:pt>
                <c:pt idx="32">
                  <c:v>0.21</c:v>
                </c:pt>
                <c:pt idx="33">
                  <c:v>0.20941176470588235</c:v>
                </c:pt>
                <c:pt idx="34">
                  <c:v>0.20882352941176471</c:v>
                </c:pt>
                <c:pt idx="35">
                  <c:v>0.20823529411764707</c:v>
                </c:pt>
                <c:pt idx="36">
                  <c:v>0.20764705882352943</c:v>
                </c:pt>
                <c:pt idx="37">
                  <c:v>0.2070588235294118</c:v>
                </c:pt>
                <c:pt idx="38">
                  <c:v>0.20647058823529416</c:v>
                </c:pt>
                <c:pt idx="39">
                  <c:v>0.20588235294117652</c:v>
                </c:pt>
                <c:pt idx="40">
                  <c:v>0.20529411764705888</c:v>
                </c:pt>
                <c:pt idx="41">
                  <c:v>0.20470588235294124</c:v>
                </c:pt>
                <c:pt idx="42">
                  <c:v>0.2041176470588236</c:v>
                </c:pt>
                <c:pt idx="43">
                  <c:v>0.20352941176470596</c:v>
                </c:pt>
                <c:pt idx="44">
                  <c:v>0.20294117647058832</c:v>
                </c:pt>
                <c:pt idx="45">
                  <c:v>0.20235294117647068</c:v>
                </c:pt>
                <c:pt idx="46">
                  <c:v>0.20176470588235304</c:v>
                </c:pt>
                <c:pt idx="47">
                  <c:v>0.2011764705882354</c:v>
                </c:pt>
                <c:pt idx="48">
                  <c:v>0.20058823529411776</c:v>
                </c:pt>
                <c:pt idx="49">
                  <c:v>0.2</c:v>
                </c:pt>
                <c:pt idx="50">
                  <c:v>0.19928571428571429</c:v>
                </c:pt>
                <c:pt idx="51">
                  <c:v>0.19857142857142857</c:v>
                </c:pt>
                <c:pt idx="52">
                  <c:v>0.19785714285714284</c:v>
                </c:pt>
                <c:pt idx="53">
                  <c:v>0.19714285714285712</c:v>
                </c:pt>
                <c:pt idx="54">
                  <c:v>0.1964285714285714</c:v>
                </c:pt>
                <c:pt idx="55">
                  <c:v>0.19571428571428567</c:v>
                </c:pt>
                <c:pt idx="56">
                  <c:v>0.19499999999999995</c:v>
                </c:pt>
                <c:pt idx="57">
                  <c:v>0.19428571428571423</c:v>
                </c:pt>
                <c:pt idx="58">
                  <c:v>0.19357142857142851</c:v>
                </c:pt>
                <c:pt idx="59">
                  <c:v>0.19285714285714278</c:v>
                </c:pt>
                <c:pt idx="60">
                  <c:v>0.19214285714285706</c:v>
                </c:pt>
                <c:pt idx="61">
                  <c:v>0.19142857142857134</c:v>
                </c:pt>
                <c:pt idx="62">
                  <c:v>0.19071428571428561</c:v>
                </c:pt>
                <c:pt idx="63">
                  <c:v>0.19</c:v>
                </c:pt>
                <c:pt idx="64">
                  <c:v>0.19</c:v>
                </c:pt>
                <c:pt idx="65">
                  <c:v>0.19</c:v>
                </c:pt>
                <c:pt idx="66">
                  <c:v>0.19</c:v>
                </c:pt>
                <c:pt idx="67">
                  <c:v>0.19</c:v>
                </c:pt>
                <c:pt idx="68">
                  <c:v>0.19</c:v>
                </c:pt>
                <c:pt idx="69">
                  <c:v>0.19</c:v>
                </c:pt>
                <c:pt idx="70">
                  <c:v>0.19</c:v>
                </c:pt>
                <c:pt idx="71">
                  <c:v>0.19</c:v>
                </c:pt>
                <c:pt idx="72">
                  <c:v>0.19</c:v>
                </c:pt>
                <c:pt idx="73">
                  <c:v>0.19</c:v>
                </c:pt>
                <c:pt idx="74">
                  <c:v>0.19</c:v>
                </c:pt>
                <c:pt idx="75">
                  <c:v>0.19</c:v>
                </c:pt>
                <c:pt idx="76">
                  <c:v>0.19</c:v>
                </c:pt>
                <c:pt idx="77">
                  <c:v>0.19</c:v>
                </c:pt>
                <c:pt idx="78">
                  <c:v>0.19</c:v>
                </c:pt>
                <c:pt idx="79">
                  <c:v>0.19</c:v>
                </c:pt>
                <c:pt idx="80">
                  <c:v>0.19</c:v>
                </c:pt>
                <c:pt idx="81">
                  <c:v>0.19</c:v>
                </c:pt>
                <c:pt idx="82">
                  <c:v>0.19</c:v>
                </c:pt>
                <c:pt idx="83">
                  <c:v>0.19</c:v>
                </c:pt>
                <c:pt idx="84">
                  <c:v>0.19</c:v>
                </c:pt>
                <c:pt idx="85">
                  <c:v>0.19</c:v>
                </c:pt>
                <c:pt idx="86">
                  <c:v>0.19</c:v>
                </c:pt>
                <c:pt idx="87">
                  <c:v>0.19</c:v>
                </c:pt>
                <c:pt idx="88">
                  <c:v>0.19</c:v>
                </c:pt>
                <c:pt idx="89">
                  <c:v>0.19</c:v>
                </c:pt>
                <c:pt idx="90">
                  <c:v>0.19</c:v>
                </c:pt>
                <c:pt idx="91">
                  <c:v>0.19</c:v>
                </c:pt>
                <c:pt idx="92">
                  <c:v>0.19</c:v>
                </c:pt>
                <c:pt idx="93">
                  <c:v>0.19</c:v>
                </c:pt>
                <c:pt idx="94">
                  <c:v>0.19</c:v>
                </c:pt>
                <c:pt idx="95">
                  <c:v>0.19</c:v>
                </c:pt>
                <c:pt idx="96">
                  <c:v>0.19</c:v>
                </c:pt>
                <c:pt idx="97">
                  <c:v>0.19</c:v>
                </c:pt>
                <c:pt idx="98">
                  <c:v>0.19</c:v>
                </c:pt>
                <c:pt idx="99">
                  <c:v>0.19</c:v>
                </c:pt>
                <c:pt idx="100">
                  <c:v>0.19</c:v>
                </c:pt>
                <c:pt idx="101">
                  <c:v>0.19</c:v>
                </c:pt>
                <c:pt idx="102">
                  <c:v>0.19</c:v>
                </c:pt>
                <c:pt idx="103">
                  <c:v>0.19</c:v>
                </c:pt>
                <c:pt idx="104">
                  <c:v>0.19</c:v>
                </c:pt>
                <c:pt idx="105">
                  <c:v>0.19</c:v>
                </c:pt>
                <c:pt idx="106">
                  <c:v>0.19</c:v>
                </c:pt>
                <c:pt idx="107">
                  <c:v>0.19</c:v>
                </c:pt>
                <c:pt idx="108">
                  <c:v>0.19</c:v>
                </c:pt>
                <c:pt idx="109">
                  <c:v>0.19</c:v>
                </c:pt>
                <c:pt idx="110">
                  <c:v>0.19</c:v>
                </c:pt>
                <c:pt idx="111">
                  <c:v>0.19</c:v>
                </c:pt>
                <c:pt idx="112">
                  <c:v>0.19</c:v>
                </c:pt>
                <c:pt idx="113">
                  <c:v>0.19</c:v>
                </c:pt>
                <c:pt idx="114">
                  <c:v>0.19</c:v>
                </c:pt>
                <c:pt idx="115">
                  <c:v>0.19</c:v>
                </c:pt>
                <c:pt idx="116">
                  <c:v>0.19</c:v>
                </c:pt>
                <c:pt idx="117">
                  <c:v>0.19</c:v>
                </c:pt>
                <c:pt idx="118">
                  <c:v>0.19</c:v>
                </c:pt>
                <c:pt idx="119">
                  <c:v>0.19</c:v>
                </c:pt>
                <c:pt idx="120">
                  <c:v>0.19</c:v>
                </c:pt>
                <c:pt idx="121">
                  <c:v>0.19</c:v>
                </c:pt>
                <c:pt idx="122">
                  <c:v>0.19</c:v>
                </c:pt>
                <c:pt idx="123">
                  <c:v>0.19</c:v>
                </c:pt>
                <c:pt idx="124">
                  <c:v>0.19</c:v>
                </c:pt>
                <c:pt idx="125">
                  <c:v>0.19</c:v>
                </c:pt>
                <c:pt idx="126">
                  <c:v>0.19</c:v>
                </c:pt>
                <c:pt idx="127">
                  <c:v>0.19</c:v>
                </c:pt>
                <c:pt idx="128">
                  <c:v>0.19</c:v>
                </c:pt>
                <c:pt idx="129">
                  <c:v>0.19</c:v>
                </c:pt>
                <c:pt idx="130">
                  <c:v>0.19</c:v>
                </c:pt>
                <c:pt idx="131">
                  <c:v>0.19</c:v>
                </c:pt>
                <c:pt idx="132">
                  <c:v>0.19</c:v>
                </c:pt>
                <c:pt idx="133">
                  <c:v>0.19</c:v>
                </c:pt>
                <c:pt idx="134">
                  <c:v>0.19</c:v>
                </c:pt>
                <c:pt idx="135">
                  <c:v>0.19</c:v>
                </c:pt>
                <c:pt idx="136">
                  <c:v>0.19</c:v>
                </c:pt>
                <c:pt idx="137">
                  <c:v>0.19</c:v>
                </c:pt>
                <c:pt idx="138">
                  <c:v>0.19</c:v>
                </c:pt>
                <c:pt idx="139">
                  <c:v>0.19</c:v>
                </c:pt>
              </c:numCache>
            </c:numRef>
          </c:val>
        </c:ser>
        <c:marker val="1"/>
        <c:axId val="113668096"/>
        <c:axId val="113669632"/>
      </c:lineChart>
      <c:catAx>
        <c:axId val="113668096"/>
        <c:scaling>
          <c:orientation val="minMax"/>
        </c:scaling>
        <c:axPos val="b"/>
        <c:numFmt formatCode="General" sourceLinked="1"/>
        <c:tickLblPos val="nextTo"/>
        <c:crossAx val="113669632"/>
        <c:crosses val="autoZero"/>
        <c:auto val="1"/>
        <c:lblAlgn val="ctr"/>
        <c:lblOffset val="100"/>
      </c:catAx>
      <c:valAx>
        <c:axId val="113669632"/>
        <c:scaling>
          <c:orientation val="minMax"/>
        </c:scaling>
        <c:axPos val="l"/>
        <c:majorGridlines/>
        <c:numFmt formatCode="0.000" sourceLinked="1"/>
        <c:tickLblPos val="nextTo"/>
        <c:crossAx val="113668096"/>
        <c:crosses val="autoZero"/>
        <c:crossBetween val="between"/>
      </c:valAx>
    </c:plotArea>
    <c:legend>
      <c:legendPos val="r"/>
    </c:legend>
    <c:plotVisOnly val="1"/>
    <c:dispBlanksAs val="gap"/>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Lysine comparison</a:t>
            </a:r>
          </a:p>
        </c:rich>
      </c:tx>
      <c:overlay val="1"/>
    </c:title>
    <c:plotArea>
      <c:layout>
        <c:manualLayout>
          <c:layoutTarget val="inner"/>
          <c:xMode val="edge"/>
          <c:yMode val="edge"/>
          <c:x val="9.9512360509502018E-2"/>
          <c:y val="2.8252405949256341E-2"/>
          <c:w val="0.73551514301246868"/>
          <c:h val="0.85576771653543304"/>
        </c:manualLayout>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M'!$D$8:$D$17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M'!$E$8:$E$17</c:f>
              <c:numCache>
                <c:formatCode>General</c:formatCode>
                <c:ptCount val="10"/>
                <c:pt idx="0">
                  <c:v>1.8</c:v>
                </c:pt>
                <c:pt idx="1">
                  <c:v>1.6</c:v>
                </c:pt>
                <c:pt idx="2">
                  <c:v>1.4</c:v>
                </c:pt>
                <c:pt idx="3">
                  <c:v>1.25</c:v>
                </c:pt>
                <c:pt idx="4">
                  <c:v>1.1000000000000001</c:v>
                </c:pt>
                <c:pt idx="5">
                  <c:v>0.9</c:v>
                </c:pt>
                <c:pt idx="6">
                  <c:v>0.75</c:v>
                </c:pt>
              </c:numCache>
            </c:numRef>
          </c:val>
        </c:ser>
        <c:axId val="89543424"/>
        <c:axId val="89545728"/>
      </c:barChart>
      <c:catAx>
        <c:axId val="89543424"/>
        <c:scaling>
          <c:orientation val="minMax"/>
        </c:scaling>
        <c:axPos val="b"/>
        <c:title>
          <c:tx>
            <c:rich>
              <a:bodyPr/>
              <a:lstStyle/>
              <a:p>
                <a:pPr>
                  <a:defRPr/>
                </a:pPr>
                <a:r>
                  <a:rPr lang="en-US"/>
                  <a:t>DIET No.</a:t>
                </a:r>
              </a:p>
            </c:rich>
          </c:tx>
          <c:layout>
            <c:manualLayout>
              <c:xMode val="edge"/>
              <c:yMode val="edge"/>
              <c:x val="4.4783268890593447E-3"/>
              <c:y val="0.92034703995333922"/>
            </c:manualLayout>
          </c:layout>
        </c:title>
        <c:numFmt formatCode="General" sourceLinked="1"/>
        <c:tickLblPos val="nextTo"/>
        <c:crossAx val="89545728"/>
        <c:crosses val="autoZero"/>
        <c:auto val="1"/>
        <c:lblAlgn val="ctr"/>
        <c:lblOffset val="100"/>
      </c:catAx>
      <c:valAx>
        <c:axId val="89545728"/>
        <c:scaling>
          <c:orientation val="minMax"/>
          <c:min val="0.5"/>
        </c:scaling>
        <c:axPos val="l"/>
        <c:majorGridlines/>
        <c:numFmt formatCode="0.00" sourceLinked="1"/>
        <c:tickLblPos val="nextTo"/>
        <c:crossAx val="89543424"/>
        <c:crosses val="autoZero"/>
        <c:crossBetween val="between"/>
      </c:valAx>
    </c:plotArea>
    <c:legend>
      <c:legendPos val="r"/>
      <c:layout>
        <c:manualLayout>
          <c:xMode val="edge"/>
          <c:yMode val="edge"/>
          <c:wMode val="edge"/>
          <c:hMode val="edge"/>
          <c:x val="0.83799710920826742"/>
          <c:y val="0.41628280839895015"/>
          <c:w val="0.98218270429913956"/>
          <c:h val="0.66705052493438322"/>
        </c:manualLayout>
      </c:layout>
    </c:legend>
    <c:plotVisOnly val="1"/>
    <c:dispBlanksAs val="gap"/>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Meth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M'!$F$8:$F$17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M'!$G$8:$G$17</c:f>
              <c:numCache>
                <c:formatCode>General</c:formatCode>
                <c:ptCount val="10"/>
                <c:pt idx="0">
                  <c:v>0.6</c:v>
                </c:pt>
                <c:pt idx="1">
                  <c:v>0.55000000000000004</c:v>
                </c:pt>
                <c:pt idx="2">
                  <c:v>0.5</c:v>
                </c:pt>
                <c:pt idx="3">
                  <c:v>0.4</c:v>
                </c:pt>
                <c:pt idx="4">
                  <c:v>0.35</c:v>
                </c:pt>
                <c:pt idx="5">
                  <c:v>0.3</c:v>
                </c:pt>
                <c:pt idx="6">
                  <c:v>0.25</c:v>
                </c:pt>
              </c:numCache>
            </c:numRef>
          </c:val>
        </c:ser>
        <c:axId val="112129920"/>
        <c:axId val="113590272"/>
      </c:barChart>
      <c:catAx>
        <c:axId val="112129920"/>
        <c:scaling>
          <c:orientation val="minMax"/>
        </c:scaling>
        <c:axPos val="b"/>
        <c:numFmt formatCode="General" sourceLinked="1"/>
        <c:tickLblPos val="nextTo"/>
        <c:crossAx val="113590272"/>
        <c:crosses val="autoZero"/>
        <c:auto val="1"/>
        <c:lblAlgn val="ctr"/>
        <c:lblOffset val="100"/>
      </c:catAx>
      <c:valAx>
        <c:axId val="113590272"/>
        <c:scaling>
          <c:orientation val="minMax"/>
        </c:scaling>
        <c:axPos val="l"/>
        <c:majorGridlines/>
        <c:numFmt formatCode="0.00" sourceLinked="1"/>
        <c:tickLblPos val="nextTo"/>
        <c:crossAx val="112129920"/>
        <c:crosses val="autoZero"/>
        <c:crossBetween val="between"/>
      </c:valAx>
    </c:plotArea>
    <c:legend>
      <c:legendPos val="r"/>
    </c:legend>
    <c:plotVisOnly val="1"/>
    <c:dispBlanksAs val="gap"/>
  </c:chart>
  <c:printSettings>
    <c:headerFooter/>
    <c:pageMargins b="0.75000000000000022" l="0.70000000000000018" r="0.70000000000000018" t="0.75000000000000022" header="0.3000000000000001" footer="0.30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M+C comparison</a:t>
            </a:r>
          </a:p>
        </c:rich>
      </c:tx>
      <c:overlay val="1"/>
    </c:title>
    <c:plotArea>
      <c:layout>
        <c:manualLayout>
          <c:layoutTarget val="inner"/>
          <c:xMode val="edge"/>
          <c:yMode val="edge"/>
          <c:x val="7.6028976377952751E-2"/>
          <c:y val="2.8252405949256341E-2"/>
          <c:w val="0.71449238845144358"/>
          <c:h val="0.8326195683872849"/>
        </c:manualLayout>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M'!$H$8:$H$17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M'!$I$8:$I$17</c:f>
              <c:numCache>
                <c:formatCode>General</c:formatCode>
                <c:ptCount val="10"/>
                <c:pt idx="0">
                  <c:v>1.2</c:v>
                </c:pt>
                <c:pt idx="1">
                  <c:v>1.1000000000000001</c:v>
                </c:pt>
                <c:pt idx="2">
                  <c:v>1</c:v>
                </c:pt>
                <c:pt idx="3">
                  <c:v>0.9</c:v>
                </c:pt>
                <c:pt idx="4">
                  <c:v>0.8</c:v>
                </c:pt>
                <c:pt idx="5">
                  <c:v>0.7</c:v>
                </c:pt>
                <c:pt idx="6">
                  <c:v>0.6</c:v>
                </c:pt>
              </c:numCache>
            </c:numRef>
          </c:val>
        </c:ser>
        <c:axId val="103412864"/>
        <c:axId val="103414400"/>
      </c:barChart>
      <c:catAx>
        <c:axId val="103412864"/>
        <c:scaling>
          <c:orientation val="minMax"/>
        </c:scaling>
        <c:axPos val="b"/>
        <c:numFmt formatCode="General" sourceLinked="1"/>
        <c:tickLblPos val="nextTo"/>
        <c:crossAx val="103414400"/>
        <c:crosses val="autoZero"/>
        <c:auto val="1"/>
        <c:lblAlgn val="ctr"/>
        <c:lblOffset val="100"/>
      </c:catAx>
      <c:valAx>
        <c:axId val="103414400"/>
        <c:scaling>
          <c:orientation val="minMax"/>
          <c:min val="0.5"/>
        </c:scaling>
        <c:axPos val="l"/>
        <c:majorGridlines/>
        <c:numFmt formatCode="0.00" sourceLinked="1"/>
        <c:tickLblPos val="nextTo"/>
        <c:crossAx val="103412864"/>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T Threonine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M'!$J$8:$J$17</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M'!$K$8:$K$17</c:f>
              <c:numCache>
                <c:formatCode>General</c:formatCode>
                <c:ptCount val="10"/>
                <c:pt idx="0">
                  <c:v>1</c:v>
                </c:pt>
                <c:pt idx="1">
                  <c:v>0.9</c:v>
                </c:pt>
                <c:pt idx="2">
                  <c:v>0.8</c:v>
                </c:pt>
                <c:pt idx="3">
                  <c:v>0.7</c:v>
                </c:pt>
                <c:pt idx="4">
                  <c:v>0.6</c:v>
                </c:pt>
                <c:pt idx="5">
                  <c:v>0.5</c:v>
                </c:pt>
                <c:pt idx="6">
                  <c:v>0.4</c:v>
                </c:pt>
              </c:numCache>
            </c:numRef>
          </c:val>
        </c:ser>
        <c:axId val="104856576"/>
        <c:axId val="104858368"/>
      </c:barChart>
      <c:catAx>
        <c:axId val="104856576"/>
        <c:scaling>
          <c:orientation val="minMax"/>
        </c:scaling>
        <c:axPos val="b"/>
        <c:numFmt formatCode="General" sourceLinked="1"/>
        <c:tickLblPos val="nextTo"/>
        <c:crossAx val="104858368"/>
        <c:crosses val="autoZero"/>
        <c:auto val="1"/>
        <c:lblAlgn val="ctr"/>
        <c:lblOffset val="100"/>
      </c:catAx>
      <c:valAx>
        <c:axId val="104858368"/>
        <c:scaling>
          <c:orientation val="minMax"/>
        </c:scaling>
        <c:axPos val="l"/>
        <c:majorGridlines/>
        <c:numFmt formatCode="0.00" sourceLinked="1"/>
        <c:tickLblPos val="nextTo"/>
        <c:crossAx val="104856576"/>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 Av. Phos comparison</a:t>
            </a:r>
          </a:p>
        </c:rich>
      </c:tx>
      <c:overlay val="1"/>
    </c:title>
    <c:plotArea>
      <c:layout/>
      <c:barChart>
        <c:barDir val="col"/>
        <c:grouping val="clustered"/>
        <c:ser>
          <c:idx val="0"/>
          <c:order val="0"/>
          <c:tx>
            <c:v>ATL</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M'!$D$21:$D$30</c:f>
              <c:numCache>
                <c:formatCode>0.00</c:formatCode>
                <c:ptCount val="10"/>
                <c:pt idx="0">
                  <c:v>0</c:v>
                </c:pt>
                <c:pt idx="1">
                  <c:v>0</c:v>
                </c:pt>
                <c:pt idx="2">
                  <c:v>0</c:v>
                </c:pt>
                <c:pt idx="3">
                  <c:v>0</c:v>
                </c:pt>
                <c:pt idx="4">
                  <c:v>0</c:v>
                </c:pt>
                <c:pt idx="5">
                  <c:v>0</c:v>
                </c:pt>
                <c:pt idx="6">
                  <c:v>0</c:v>
                </c:pt>
                <c:pt idx="7">
                  <c:v>0</c:v>
                </c:pt>
                <c:pt idx="8">
                  <c:v>0</c:v>
                </c:pt>
                <c:pt idx="9">
                  <c:v>0</c:v>
                </c:pt>
              </c:numCache>
            </c:numRef>
          </c:val>
        </c:ser>
        <c:ser>
          <c:idx val="1"/>
          <c:order val="1"/>
          <c:tx>
            <c:v>Customer</c:v>
          </c:tx>
          <c:cat>
            <c:numRef>
              <c:f>'GRAPHS ATL V''S CUSTOMER HEAVY M'!$A$8:$A$17</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'GRAPHS ATL V''S CUSTOMER HEAVY M'!$E$21:$E$30</c:f>
              <c:numCache>
                <c:formatCode>General</c:formatCode>
                <c:ptCount val="10"/>
                <c:pt idx="0">
                  <c:v>0.8</c:v>
                </c:pt>
                <c:pt idx="1">
                  <c:v>0.75</c:v>
                </c:pt>
                <c:pt idx="2">
                  <c:v>0.7</c:v>
                </c:pt>
                <c:pt idx="3">
                  <c:v>0.65</c:v>
                </c:pt>
                <c:pt idx="4">
                  <c:v>0.6</c:v>
                </c:pt>
                <c:pt idx="5">
                  <c:v>0.55000000000000004</c:v>
                </c:pt>
                <c:pt idx="6">
                  <c:v>0.2</c:v>
                </c:pt>
              </c:numCache>
            </c:numRef>
          </c:val>
        </c:ser>
        <c:axId val="104899712"/>
        <c:axId val="104901248"/>
      </c:barChart>
      <c:catAx>
        <c:axId val="104899712"/>
        <c:scaling>
          <c:orientation val="minMax"/>
        </c:scaling>
        <c:axPos val="b"/>
        <c:numFmt formatCode="General" sourceLinked="1"/>
        <c:tickLblPos val="nextTo"/>
        <c:crossAx val="104901248"/>
        <c:crosses val="autoZero"/>
        <c:auto val="1"/>
        <c:lblAlgn val="ctr"/>
        <c:lblOffset val="100"/>
      </c:catAx>
      <c:valAx>
        <c:axId val="104901248"/>
        <c:scaling>
          <c:orientation val="minMax"/>
        </c:scaling>
        <c:axPos val="l"/>
        <c:majorGridlines/>
        <c:numFmt formatCode="0.00" sourceLinked="1"/>
        <c:tickLblPos val="nextTo"/>
        <c:crossAx val="104899712"/>
        <c:crosses val="autoZero"/>
        <c:crossBetween val="between"/>
      </c:valAx>
    </c:plotArea>
    <c:legend>
      <c:legendPos val="r"/>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3</xdr:col>
      <xdr:colOff>190500</xdr:colOff>
      <xdr:row>2</xdr:row>
      <xdr:rowOff>228600</xdr:rowOff>
    </xdr:to>
    <xdr:pic>
      <xdr:nvPicPr>
        <xdr:cNvPr id="1143" name="Picture 1" descr="AVIAGENTurkeys_Col_RGB"/>
        <xdr:cNvPicPr>
          <a:picLocks noChangeAspect="1" noChangeArrowheads="1"/>
        </xdr:cNvPicPr>
      </xdr:nvPicPr>
      <xdr:blipFill>
        <a:blip xmlns:r="http://schemas.openxmlformats.org/officeDocument/2006/relationships" r:embed="rId1" cstate="print"/>
        <a:srcRect/>
        <a:stretch>
          <a:fillRect/>
        </a:stretch>
      </xdr:blipFill>
      <xdr:spPr bwMode="auto">
        <a:xfrm>
          <a:off x="209550" y="47625"/>
          <a:ext cx="1809750" cy="809625"/>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1.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2.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3.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4.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5.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6.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7.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123825</xdr:colOff>
      <xdr:row>32</xdr:row>
      <xdr:rowOff>133350</xdr:rowOff>
    </xdr:from>
    <xdr:to>
      <xdr:col>7</xdr:col>
      <xdr:colOff>66675</xdr:colOff>
      <xdr:row>47</xdr:row>
      <xdr:rowOff>19050</xdr:rowOff>
    </xdr:to>
    <xdr:graphicFrame macro="">
      <xdr:nvGraphicFramePr>
        <xdr:cNvPr id="869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32</xdr:row>
      <xdr:rowOff>180975</xdr:rowOff>
    </xdr:from>
    <xdr:to>
      <xdr:col>12</xdr:col>
      <xdr:colOff>771525</xdr:colOff>
      <xdr:row>47</xdr:row>
      <xdr:rowOff>66675</xdr:rowOff>
    </xdr:to>
    <xdr:graphicFrame macro="">
      <xdr:nvGraphicFramePr>
        <xdr:cNvPr id="86940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238125</xdr:colOff>
      <xdr:row>33</xdr:row>
      <xdr:rowOff>19050</xdr:rowOff>
    </xdr:from>
    <xdr:to>
      <xdr:col>18</xdr:col>
      <xdr:colOff>809625</xdr:colOff>
      <xdr:row>47</xdr:row>
      <xdr:rowOff>95250</xdr:rowOff>
    </xdr:to>
    <xdr:graphicFrame macro="">
      <xdr:nvGraphicFramePr>
        <xdr:cNvPr id="86940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51</xdr:row>
      <xdr:rowOff>0</xdr:rowOff>
    </xdr:from>
    <xdr:to>
      <xdr:col>7</xdr:col>
      <xdr:colOff>38100</xdr:colOff>
      <xdr:row>65</xdr:row>
      <xdr:rowOff>76200</xdr:rowOff>
    </xdr:to>
    <xdr:graphicFrame macro="">
      <xdr:nvGraphicFramePr>
        <xdr:cNvPr id="8694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504825</xdr:colOff>
      <xdr:row>67</xdr:row>
      <xdr:rowOff>38100</xdr:rowOff>
    </xdr:from>
    <xdr:to>
      <xdr:col>19</xdr:col>
      <xdr:colOff>304800</xdr:colOff>
      <xdr:row>81</xdr:row>
      <xdr:rowOff>114300</xdr:rowOff>
    </xdr:to>
    <xdr:graphicFrame macro="">
      <xdr:nvGraphicFramePr>
        <xdr:cNvPr id="8694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361950</xdr:colOff>
      <xdr:row>82</xdr:row>
      <xdr:rowOff>161925</xdr:rowOff>
    </xdr:from>
    <xdr:to>
      <xdr:col>19</xdr:col>
      <xdr:colOff>47625</xdr:colOff>
      <xdr:row>97</xdr:row>
      <xdr:rowOff>47625</xdr:rowOff>
    </xdr:to>
    <xdr:graphicFrame macro="">
      <xdr:nvGraphicFramePr>
        <xdr:cNvPr id="86940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82</xdr:row>
      <xdr:rowOff>85725</xdr:rowOff>
    </xdr:from>
    <xdr:to>
      <xdr:col>7</xdr:col>
      <xdr:colOff>76200</xdr:colOff>
      <xdr:row>96</xdr:row>
      <xdr:rowOff>161925</xdr:rowOff>
    </xdr:to>
    <xdr:graphicFrame macro="">
      <xdr:nvGraphicFramePr>
        <xdr:cNvPr id="86940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247650</xdr:colOff>
      <xdr:row>82</xdr:row>
      <xdr:rowOff>114300</xdr:rowOff>
    </xdr:from>
    <xdr:to>
      <xdr:col>13</xdr:col>
      <xdr:colOff>142875</xdr:colOff>
      <xdr:row>97</xdr:row>
      <xdr:rowOff>0</xdr:rowOff>
    </xdr:to>
    <xdr:graphicFrame macro="">
      <xdr:nvGraphicFramePr>
        <xdr:cNvPr id="869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428625</xdr:colOff>
      <xdr:row>51</xdr:row>
      <xdr:rowOff>0</xdr:rowOff>
    </xdr:from>
    <xdr:to>
      <xdr:col>13</xdr:col>
      <xdr:colOff>190500</xdr:colOff>
      <xdr:row>65</xdr:row>
      <xdr:rowOff>76200</xdr:rowOff>
    </xdr:to>
    <xdr:graphicFrame macro="">
      <xdr:nvGraphicFramePr>
        <xdr:cNvPr id="8694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457200</xdr:colOff>
      <xdr:row>51</xdr:row>
      <xdr:rowOff>28575</xdr:rowOff>
    </xdr:from>
    <xdr:to>
      <xdr:col>19</xdr:col>
      <xdr:colOff>85725</xdr:colOff>
      <xdr:row>65</xdr:row>
      <xdr:rowOff>104775</xdr:rowOff>
    </xdr:to>
    <xdr:graphicFrame macro="">
      <xdr:nvGraphicFramePr>
        <xdr:cNvPr id="86941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66</xdr:row>
      <xdr:rowOff>0</xdr:rowOff>
    </xdr:from>
    <xdr:to>
      <xdr:col>6</xdr:col>
      <xdr:colOff>714375</xdr:colOff>
      <xdr:row>80</xdr:row>
      <xdr:rowOff>76200</xdr:rowOff>
    </xdr:to>
    <xdr:graphicFrame macro="">
      <xdr:nvGraphicFramePr>
        <xdr:cNvPr id="8694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419100</xdr:colOff>
      <xdr:row>67</xdr:row>
      <xdr:rowOff>19050</xdr:rowOff>
    </xdr:from>
    <xdr:to>
      <xdr:col>13</xdr:col>
      <xdr:colOff>180975</xdr:colOff>
      <xdr:row>81</xdr:row>
      <xdr:rowOff>95250</xdr:rowOff>
    </xdr:to>
    <xdr:graphicFrame macro="">
      <xdr:nvGraphicFramePr>
        <xdr:cNvPr id="8694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3</xdr:col>
      <xdr:colOff>190500</xdr:colOff>
      <xdr:row>2</xdr:row>
      <xdr:rowOff>228600</xdr:rowOff>
    </xdr:to>
    <xdr:pic>
      <xdr:nvPicPr>
        <xdr:cNvPr id="2167" name="Picture 1" descr="AVIAGENTurkeys_Col_RGB"/>
        <xdr:cNvPicPr>
          <a:picLocks noChangeAspect="1" noChangeArrowheads="1"/>
        </xdr:cNvPicPr>
      </xdr:nvPicPr>
      <xdr:blipFill>
        <a:blip xmlns:r="http://schemas.openxmlformats.org/officeDocument/2006/relationships" r:embed="rId1" cstate="print"/>
        <a:srcRect/>
        <a:stretch>
          <a:fillRect/>
        </a:stretch>
      </xdr:blipFill>
      <xdr:spPr bwMode="auto">
        <a:xfrm>
          <a:off x="209550" y="47625"/>
          <a:ext cx="1809750" cy="809625"/>
        </a:xfrm>
        <a:prstGeom prst="rect">
          <a:avLst/>
        </a:prstGeom>
        <a:noFill/>
        <a:ln w="9525">
          <a:noFill/>
          <a:miter lim="800000"/>
          <a:headEnd/>
          <a:tailEnd/>
        </a:ln>
      </xdr:spPr>
    </xdr:pic>
    <xdr:clientData/>
  </xdr:twoCellAnchor>
</xdr:wsDr>
</file>

<file path=xl/drawings/drawing20.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1.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2.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3.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4.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5.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6.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7.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8.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29.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3</xdr:col>
      <xdr:colOff>190500</xdr:colOff>
      <xdr:row>2</xdr:row>
      <xdr:rowOff>228600</xdr:rowOff>
    </xdr:to>
    <xdr:pic>
      <xdr:nvPicPr>
        <xdr:cNvPr id="760883" name="Picture 1" descr="AVIAGENTurkeys_Col_RGB"/>
        <xdr:cNvPicPr>
          <a:picLocks noChangeAspect="1" noChangeArrowheads="1"/>
        </xdr:cNvPicPr>
      </xdr:nvPicPr>
      <xdr:blipFill>
        <a:blip xmlns:r="http://schemas.openxmlformats.org/officeDocument/2006/relationships" r:embed="rId1" cstate="print"/>
        <a:srcRect/>
        <a:stretch>
          <a:fillRect/>
        </a:stretch>
      </xdr:blipFill>
      <xdr:spPr bwMode="auto">
        <a:xfrm>
          <a:off x="209550" y="47625"/>
          <a:ext cx="1809750" cy="8096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3</xdr:col>
      <xdr:colOff>190500</xdr:colOff>
      <xdr:row>2</xdr:row>
      <xdr:rowOff>228600</xdr:rowOff>
    </xdr:to>
    <xdr:pic>
      <xdr:nvPicPr>
        <xdr:cNvPr id="761903" name="Picture 1" descr="AVIAGENTurkeys_Col_RGB"/>
        <xdr:cNvPicPr>
          <a:picLocks noChangeAspect="1" noChangeArrowheads="1"/>
        </xdr:cNvPicPr>
      </xdr:nvPicPr>
      <xdr:blipFill>
        <a:blip xmlns:r="http://schemas.openxmlformats.org/officeDocument/2006/relationships" r:embed="rId1" cstate="print"/>
        <a:srcRect/>
        <a:stretch>
          <a:fillRect/>
        </a:stretch>
      </xdr:blipFill>
      <xdr:spPr bwMode="auto">
        <a:xfrm>
          <a:off x="209550" y="47625"/>
          <a:ext cx="1809750" cy="8096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219075</xdr:colOff>
      <xdr:row>124</xdr:row>
      <xdr:rowOff>57150</xdr:rowOff>
    </xdr:from>
    <xdr:to>
      <xdr:col>8</xdr:col>
      <xdr:colOff>523875</xdr:colOff>
      <xdr:row>138</xdr:row>
      <xdr:rowOff>133350</xdr:rowOff>
    </xdr:to>
    <xdr:graphicFrame macro="">
      <xdr:nvGraphicFramePr>
        <xdr:cNvPr id="7635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485775</xdr:colOff>
      <xdr:row>139</xdr:row>
      <xdr:rowOff>28575</xdr:rowOff>
    </xdr:from>
    <xdr:to>
      <xdr:col>9</xdr:col>
      <xdr:colOff>180975</xdr:colOff>
      <xdr:row>153</xdr:row>
      <xdr:rowOff>104775</xdr:rowOff>
    </xdr:to>
    <xdr:graphicFrame macro="">
      <xdr:nvGraphicFramePr>
        <xdr:cNvPr id="7635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447675</xdr:colOff>
      <xdr:row>125</xdr:row>
      <xdr:rowOff>180975</xdr:rowOff>
    </xdr:from>
    <xdr:to>
      <xdr:col>48</xdr:col>
      <xdr:colOff>142875</xdr:colOff>
      <xdr:row>140</xdr:row>
      <xdr:rowOff>66675</xdr:rowOff>
    </xdr:to>
    <xdr:graphicFrame macro="">
      <xdr:nvGraphicFramePr>
        <xdr:cNvPr id="7635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266700</xdr:colOff>
      <xdr:row>142</xdr:row>
      <xdr:rowOff>114300</xdr:rowOff>
    </xdr:from>
    <xdr:to>
      <xdr:col>47</xdr:col>
      <xdr:colOff>571500</xdr:colOff>
      <xdr:row>157</xdr:row>
      <xdr:rowOff>0</xdr:rowOff>
    </xdr:to>
    <xdr:graphicFrame macro="">
      <xdr:nvGraphicFramePr>
        <xdr:cNvPr id="7635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32</xdr:row>
      <xdr:rowOff>133350</xdr:rowOff>
    </xdr:from>
    <xdr:to>
      <xdr:col>7</xdr:col>
      <xdr:colOff>66675</xdr:colOff>
      <xdr:row>47</xdr:row>
      <xdr:rowOff>19050</xdr:rowOff>
    </xdr:to>
    <xdr:graphicFrame macro="">
      <xdr:nvGraphicFramePr>
        <xdr:cNvPr id="79366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32</xdr:row>
      <xdr:rowOff>180975</xdr:rowOff>
    </xdr:from>
    <xdr:to>
      <xdr:col>12</xdr:col>
      <xdr:colOff>771525</xdr:colOff>
      <xdr:row>47</xdr:row>
      <xdr:rowOff>66675</xdr:rowOff>
    </xdr:to>
    <xdr:graphicFrame macro="">
      <xdr:nvGraphicFramePr>
        <xdr:cNvPr id="79366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238125</xdr:colOff>
      <xdr:row>33</xdr:row>
      <xdr:rowOff>19050</xdr:rowOff>
    </xdr:from>
    <xdr:to>
      <xdr:col>18</xdr:col>
      <xdr:colOff>809625</xdr:colOff>
      <xdr:row>47</xdr:row>
      <xdr:rowOff>95250</xdr:rowOff>
    </xdr:to>
    <xdr:graphicFrame macro="">
      <xdr:nvGraphicFramePr>
        <xdr:cNvPr id="79366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xdr:colOff>
      <xdr:row>51</xdr:row>
      <xdr:rowOff>0</xdr:rowOff>
    </xdr:from>
    <xdr:to>
      <xdr:col>7</xdr:col>
      <xdr:colOff>38100</xdr:colOff>
      <xdr:row>65</xdr:row>
      <xdr:rowOff>76200</xdr:rowOff>
    </xdr:to>
    <xdr:graphicFrame macro="">
      <xdr:nvGraphicFramePr>
        <xdr:cNvPr id="7936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504825</xdr:colOff>
      <xdr:row>67</xdr:row>
      <xdr:rowOff>38100</xdr:rowOff>
    </xdr:from>
    <xdr:to>
      <xdr:col>19</xdr:col>
      <xdr:colOff>304800</xdr:colOff>
      <xdr:row>81</xdr:row>
      <xdr:rowOff>114300</xdr:rowOff>
    </xdr:to>
    <xdr:graphicFrame macro="">
      <xdr:nvGraphicFramePr>
        <xdr:cNvPr id="79366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361950</xdr:colOff>
      <xdr:row>82</xdr:row>
      <xdr:rowOff>161925</xdr:rowOff>
    </xdr:from>
    <xdr:to>
      <xdr:col>19</xdr:col>
      <xdr:colOff>47625</xdr:colOff>
      <xdr:row>97</xdr:row>
      <xdr:rowOff>47625</xdr:rowOff>
    </xdr:to>
    <xdr:graphicFrame macro="">
      <xdr:nvGraphicFramePr>
        <xdr:cNvPr id="79366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82</xdr:row>
      <xdr:rowOff>85725</xdr:rowOff>
    </xdr:from>
    <xdr:to>
      <xdr:col>7</xdr:col>
      <xdr:colOff>76200</xdr:colOff>
      <xdr:row>96</xdr:row>
      <xdr:rowOff>161925</xdr:rowOff>
    </xdr:to>
    <xdr:graphicFrame macro="">
      <xdr:nvGraphicFramePr>
        <xdr:cNvPr id="7936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247650</xdr:colOff>
      <xdr:row>82</xdr:row>
      <xdr:rowOff>114300</xdr:rowOff>
    </xdr:from>
    <xdr:to>
      <xdr:col>13</xdr:col>
      <xdr:colOff>142875</xdr:colOff>
      <xdr:row>97</xdr:row>
      <xdr:rowOff>0</xdr:rowOff>
    </xdr:to>
    <xdr:graphicFrame macro="">
      <xdr:nvGraphicFramePr>
        <xdr:cNvPr id="793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428625</xdr:colOff>
      <xdr:row>51</xdr:row>
      <xdr:rowOff>0</xdr:rowOff>
    </xdr:from>
    <xdr:to>
      <xdr:col>13</xdr:col>
      <xdr:colOff>190500</xdr:colOff>
      <xdr:row>65</xdr:row>
      <xdr:rowOff>76200</xdr:rowOff>
    </xdr:to>
    <xdr:graphicFrame macro="">
      <xdr:nvGraphicFramePr>
        <xdr:cNvPr id="79367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457200</xdr:colOff>
      <xdr:row>51</xdr:row>
      <xdr:rowOff>28575</xdr:rowOff>
    </xdr:from>
    <xdr:to>
      <xdr:col>19</xdr:col>
      <xdr:colOff>85725</xdr:colOff>
      <xdr:row>65</xdr:row>
      <xdr:rowOff>104775</xdr:rowOff>
    </xdr:to>
    <xdr:graphicFrame macro="">
      <xdr:nvGraphicFramePr>
        <xdr:cNvPr id="7936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66</xdr:row>
      <xdr:rowOff>0</xdr:rowOff>
    </xdr:from>
    <xdr:to>
      <xdr:col>6</xdr:col>
      <xdr:colOff>714375</xdr:colOff>
      <xdr:row>80</xdr:row>
      <xdr:rowOff>76200</xdr:rowOff>
    </xdr:to>
    <xdr:graphicFrame macro="">
      <xdr:nvGraphicFramePr>
        <xdr:cNvPr id="7936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419100</xdr:colOff>
      <xdr:row>67</xdr:row>
      <xdr:rowOff>19050</xdr:rowOff>
    </xdr:from>
    <xdr:to>
      <xdr:col>13</xdr:col>
      <xdr:colOff>180975</xdr:colOff>
      <xdr:row>81</xdr:row>
      <xdr:rowOff>95250</xdr:rowOff>
    </xdr:to>
    <xdr:graphicFrame macro="">
      <xdr:nvGraphicFramePr>
        <xdr:cNvPr id="7936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8.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drawings/drawing9.xml><?xml version="1.0" encoding="utf-8"?>
<c:userShapes xmlns:c="http://schemas.openxmlformats.org/drawingml/2006/chart">
  <cdr:relSizeAnchor xmlns:cdr="http://schemas.openxmlformats.org/drawingml/2006/chartDrawing">
    <cdr:from>
      <cdr:x>0.80855</cdr:x>
      <cdr:y>0.88889</cdr:y>
    </cdr:from>
    <cdr:to>
      <cdr:x>0.99389</cdr:x>
      <cdr:y>0.97917</cdr:y>
    </cdr:to>
    <cdr:sp macro="" textlink="">
      <cdr:nvSpPr>
        <cdr:cNvPr id="2" name="TextBox 1"/>
        <cdr:cNvSpPr txBox="1"/>
      </cdr:nvSpPr>
      <cdr:spPr>
        <a:xfrm xmlns:a="http://schemas.openxmlformats.org/drawingml/2006/main">
          <a:off x="3781425" y="2438400"/>
          <a:ext cx="8667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DIET No.</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rgb="FF0000FF"/>
    <pageSetUpPr fitToPage="1"/>
  </sheetPr>
  <dimension ref="A1:S33"/>
  <sheetViews>
    <sheetView tabSelected="1" zoomScaleNormal="100" workbookViewId="0">
      <selection activeCell="D8" sqref="D8:E14"/>
    </sheetView>
  </sheetViews>
  <sheetFormatPr defaultRowHeight="15"/>
  <cols>
    <col min="1" max="1" width="9.140625" customWidth="1"/>
    <col min="17" max="17" width="11.140625" customWidth="1"/>
    <col min="18" max="18" width="12.85546875" customWidth="1"/>
    <col min="28" max="28" width="10.85546875" customWidth="1"/>
  </cols>
  <sheetData>
    <row r="1" spans="1:19" ht="26.25">
      <c r="A1" s="2"/>
      <c r="B1" s="2"/>
      <c r="C1" s="2"/>
      <c r="D1" s="2"/>
      <c r="E1" s="2"/>
      <c r="F1" s="2"/>
      <c r="G1" s="4"/>
      <c r="H1" s="24"/>
      <c r="I1" s="24"/>
      <c r="J1" s="24"/>
      <c r="K1" s="24"/>
      <c r="L1" s="24"/>
      <c r="M1" s="24"/>
      <c r="N1" s="4"/>
      <c r="O1" s="4"/>
      <c r="P1" s="4"/>
      <c r="Q1" s="24"/>
      <c r="R1" s="25" t="s">
        <v>77</v>
      </c>
      <c r="S1" s="2"/>
    </row>
    <row r="2" spans="1:19" ht="23.25">
      <c r="A2" s="2"/>
      <c r="B2" s="2"/>
      <c r="C2" s="2"/>
      <c r="D2" s="2"/>
      <c r="E2" s="35" t="s">
        <v>75</v>
      </c>
      <c r="F2" s="2"/>
      <c r="G2" s="4"/>
      <c r="H2" s="24"/>
      <c r="I2" s="24"/>
      <c r="J2" s="24"/>
      <c r="K2" s="24"/>
      <c r="L2" s="24"/>
      <c r="M2" s="24"/>
      <c r="N2" s="4"/>
      <c r="O2" s="4"/>
      <c r="P2" s="4"/>
      <c r="Q2" s="24"/>
      <c r="R2" s="26" t="s">
        <v>38</v>
      </c>
      <c r="S2" s="2"/>
    </row>
    <row r="3" spans="1:19" ht="18.75">
      <c r="A3" s="2"/>
      <c r="B3" s="2"/>
      <c r="C3" s="2"/>
      <c r="E3" s="2"/>
      <c r="F3" s="2"/>
      <c r="G3" s="4"/>
      <c r="H3" s="24"/>
      <c r="I3" s="24"/>
      <c r="J3" s="24"/>
      <c r="K3" s="24"/>
      <c r="L3" s="24"/>
      <c r="M3" s="24"/>
      <c r="N3" s="4"/>
      <c r="O3" s="4"/>
      <c r="P3" s="4"/>
      <c r="Q3" s="24"/>
      <c r="R3" s="27" t="s">
        <v>75</v>
      </c>
      <c r="S3" s="2"/>
    </row>
    <row r="4" spans="1:19" ht="26.25">
      <c r="A4" s="2"/>
      <c r="B4" s="2"/>
      <c r="C4" s="2"/>
      <c r="D4" s="2"/>
      <c r="E4" s="2"/>
      <c r="F4" s="2"/>
      <c r="G4" s="28"/>
      <c r="H4" s="1"/>
      <c r="I4" s="24"/>
      <c r="J4" s="24"/>
      <c r="K4" s="24"/>
      <c r="L4" s="24"/>
      <c r="M4" s="24"/>
      <c r="N4" s="4"/>
      <c r="O4" s="4"/>
      <c r="P4" s="4"/>
      <c r="Q4" s="24"/>
      <c r="R4" s="24"/>
      <c r="S4" s="3"/>
    </row>
    <row r="5" spans="1:19" ht="21">
      <c r="A5" s="2"/>
      <c r="C5" s="4"/>
      <c r="D5" s="99" t="s">
        <v>21</v>
      </c>
      <c r="E5" s="99"/>
      <c r="F5" s="2"/>
      <c r="G5" s="24"/>
      <c r="H5" s="24"/>
      <c r="I5" s="24"/>
      <c r="J5" s="24"/>
      <c r="K5" s="24"/>
      <c r="L5" s="24"/>
      <c r="M5" s="24"/>
      <c r="N5" s="4"/>
      <c r="O5" s="4"/>
      <c r="P5" s="4"/>
      <c r="Q5" s="4"/>
      <c r="R5" s="4"/>
      <c r="S5" s="2"/>
    </row>
    <row r="6" spans="1:19" ht="30">
      <c r="A6" s="2"/>
      <c r="B6" s="5" t="s">
        <v>0</v>
      </c>
      <c r="C6" s="6" t="s">
        <v>1</v>
      </c>
      <c r="D6" s="16" t="s">
        <v>2</v>
      </c>
      <c r="E6" s="17" t="s">
        <v>64</v>
      </c>
      <c r="F6" s="5" t="s">
        <v>68</v>
      </c>
      <c r="G6" s="5" t="s">
        <v>67</v>
      </c>
      <c r="H6" s="29"/>
      <c r="I6" s="29" t="s">
        <v>78</v>
      </c>
      <c r="J6" s="4"/>
      <c r="K6" s="4"/>
      <c r="L6" s="4"/>
      <c r="M6" s="4"/>
      <c r="N6" s="4"/>
      <c r="O6" s="4"/>
      <c r="P6" s="4"/>
      <c r="Q6" s="4"/>
      <c r="R6" s="4"/>
      <c r="S6" s="2"/>
    </row>
    <row r="7" spans="1:19">
      <c r="A7" s="2"/>
      <c r="B7" s="7"/>
      <c r="C7" s="8"/>
      <c r="D7" s="18"/>
      <c r="E7" s="19"/>
      <c r="F7" s="2"/>
      <c r="G7" s="2"/>
      <c r="H7" s="4"/>
      <c r="I7" s="4"/>
      <c r="J7" s="4"/>
      <c r="K7" s="4"/>
      <c r="L7" s="4"/>
      <c r="M7" s="4"/>
      <c r="N7" s="4"/>
      <c r="O7" s="4"/>
      <c r="P7" s="4"/>
      <c r="Q7" s="4"/>
      <c r="R7" s="4"/>
      <c r="S7" s="2"/>
    </row>
    <row r="8" spans="1:19">
      <c r="A8" s="2"/>
      <c r="B8" s="9">
        <v>1</v>
      </c>
      <c r="C8" s="12">
        <v>1</v>
      </c>
      <c r="D8" s="14"/>
      <c r="E8" s="15"/>
      <c r="F8" s="22" t="str">
        <f>IF(D8&gt;1,E8*0.4546,".")</f>
        <v>.</v>
      </c>
      <c r="G8" s="31" t="str">
        <f>IF(D8&gt;1,E8/239,".")</f>
        <v>.</v>
      </c>
      <c r="H8" s="29"/>
      <c r="I8" s="29" t="s">
        <v>51</v>
      </c>
      <c r="J8" s="4"/>
      <c r="K8" s="4"/>
      <c r="L8" s="4"/>
      <c r="M8" s="4"/>
      <c r="N8" s="4"/>
      <c r="O8" s="4"/>
      <c r="P8" s="4"/>
      <c r="Q8" s="4"/>
      <c r="R8" s="4"/>
      <c r="S8" s="2"/>
    </row>
    <row r="9" spans="1:19">
      <c r="A9" s="2"/>
      <c r="B9" s="9">
        <v>2</v>
      </c>
      <c r="C9" s="12" t="str">
        <f>IF(D8&gt;1,D8+1,".")</f>
        <v>.</v>
      </c>
      <c r="D9" s="14"/>
      <c r="E9" s="15"/>
      <c r="F9" s="22" t="str">
        <f t="shared" ref="F9:F17" si="0">IF(D9&gt;1,E9*0.4546,".")</f>
        <v>.</v>
      </c>
      <c r="G9" s="31" t="str">
        <f t="shared" ref="G9:G17" si="1">IF(D9&gt;1,E9/239,".")</f>
        <v>.</v>
      </c>
      <c r="H9" s="29"/>
      <c r="I9" s="29"/>
      <c r="J9" s="4"/>
      <c r="K9" s="4"/>
      <c r="L9" s="4"/>
      <c r="M9" s="4"/>
      <c r="N9" s="4"/>
      <c r="O9" s="4"/>
      <c r="P9" s="4"/>
      <c r="Q9" s="4"/>
      <c r="R9" s="4"/>
      <c r="S9" s="2"/>
    </row>
    <row r="10" spans="1:19">
      <c r="A10" s="2"/>
      <c r="B10" s="9">
        <v>3</v>
      </c>
      <c r="C10" s="12" t="str">
        <f t="shared" ref="C10:C17" si="2">IF(D9&gt;1,D9+1,".")</f>
        <v>.</v>
      </c>
      <c r="D10" s="14"/>
      <c r="E10" s="15"/>
      <c r="F10" s="22" t="str">
        <f t="shared" si="0"/>
        <v>.</v>
      </c>
      <c r="G10" s="31" t="str">
        <f t="shared" si="1"/>
        <v>.</v>
      </c>
      <c r="H10" s="29"/>
      <c r="I10" s="29" t="s">
        <v>74</v>
      </c>
      <c r="J10" s="4"/>
      <c r="K10" s="4"/>
      <c r="L10" s="4"/>
      <c r="M10" s="4"/>
      <c r="N10" s="4"/>
      <c r="O10" s="4"/>
      <c r="P10" s="4"/>
      <c r="Q10" s="4"/>
      <c r="R10" s="4"/>
      <c r="S10" s="2"/>
    </row>
    <row r="11" spans="1:19">
      <c r="A11" s="2"/>
      <c r="B11" s="9">
        <v>4</v>
      </c>
      <c r="C11" s="12" t="str">
        <f t="shared" si="2"/>
        <v>.</v>
      </c>
      <c r="D11" s="14"/>
      <c r="E11" s="15"/>
      <c r="F11" s="22" t="str">
        <f t="shared" si="0"/>
        <v>.</v>
      </c>
      <c r="G11" s="31" t="str">
        <f t="shared" si="1"/>
        <v>.</v>
      </c>
      <c r="H11" s="29"/>
      <c r="I11" s="29"/>
      <c r="J11" s="4"/>
      <c r="K11" s="4"/>
      <c r="L11" s="4"/>
      <c r="M11" s="4"/>
      <c r="N11" s="4"/>
      <c r="O11" s="4"/>
      <c r="P11" s="4"/>
      <c r="Q11" s="4"/>
      <c r="R11" s="4"/>
      <c r="S11" s="2"/>
    </row>
    <row r="12" spans="1:19">
      <c r="A12" s="2"/>
      <c r="B12" s="9">
        <v>5</v>
      </c>
      <c r="C12" s="12" t="str">
        <f t="shared" si="2"/>
        <v>.</v>
      </c>
      <c r="D12" s="14"/>
      <c r="E12" s="15"/>
      <c r="F12" s="22" t="str">
        <f t="shared" si="0"/>
        <v>.</v>
      </c>
      <c r="G12" s="31" t="str">
        <f t="shared" si="1"/>
        <v>.</v>
      </c>
      <c r="H12" s="29"/>
      <c r="I12" s="29" t="s">
        <v>72</v>
      </c>
      <c r="J12" s="4"/>
      <c r="K12" s="4"/>
      <c r="L12" s="4"/>
      <c r="M12" s="4"/>
      <c r="N12" s="4"/>
      <c r="O12" s="4"/>
      <c r="P12" s="4"/>
      <c r="Q12" s="4"/>
      <c r="R12" s="4"/>
      <c r="S12" s="2"/>
    </row>
    <row r="13" spans="1:19">
      <c r="A13" s="2"/>
      <c r="B13" s="9">
        <v>6</v>
      </c>
      <c r="C13" s="12" t="str">
        <f t="shared" si="2"/>
        <v>.</v>
      </c>
      <c r="D13" s="14"/>
      <c r="E13" s="15"/>
      <c r="F13" s="22" t="str">
        <f t="shared" si="0"/>
        <v>.</v>
      </c>
      <c r="G13" s="31" t="str">
        <f t="shared" si="1"/>
        <v>.</v>
      </c>
      <c r="H13" s="4"/>
      <c r="I13" s="4"/>
      <c r="J13" s="4"/>
      <c r="K13" s="4"/>
      <c r="L13" s="4"/>
      <c r="M13" s="4"/>
      <c r="N13" s="4"/>
      <c r="O13" s="4"/>
      <c r="P13" s="4"/>
      <c r="Q13" s="4"/>
      <c r="R13" s="4"/>
      <c r="S13" s="2"/>
    </row>
    <row r="14" spans="1:19">
      <c r="A14" s="2"/>
      <c r="B14" s="9">
        <v>7</v>
      </c>
      <c r="C14" s="12" t="str">
        <f t="shared" si="2"/>
        <v>.</v>
      </c>
      <c r="D14" s="14"/>
      <c r="E14" s="15"/>
      <c r="F14" s="22" t="str">
        <f t="shared" si="0"/>
        <v>.</v>
      </c>
      <c r="G14" s="31" t="str">
        <f t="shared" si="1"/>
        <v>.</v>
      </c>
      <c r="H14" s="29"/>
      <c r="I14" s="29" t="s">
        <v>50</v>
      </c>
      <c r="J14" s="4"/>
      <c r="K14" s="4"/>
      <c r="L14" s="4"/>
      <c r="M14" s="4"/>
      <c r="N14" s="4"/>
      <c r="O14" s="4"/>
      <c r="P14" s="4"/>
      <c r="Q14" s="4"/>
      <c r="R14" s="4"/>
      <c r="S14" s="2"/>
    </row>
    <row r="15" spans="1:19">
      <c r="A15" s="2"/>
      <c r="B15" s="9">
        <v>8</v>
      </c>
      <c r="C15" s="12" t="str">
        <f t="shared" si="2"/>
        <v>.</v>
      </c>
      <c r="D15" s="14"/>
      <c r="E15" s="15"/>
      <c r="F15" s="22" t="str">
        <f t="shared" si="0"/>
        <v>.</v>
      </c>
      <c r="G15" s="31" t="str">
        <f t="shared" si="1"/>
        <v>.</v>
      </c>
      <c r="H15" s="4"/>
      <c r="I15" s="4"/>
      <c r="J15" s="4"/>
      <c r="K15" s="4"/>
      <c r="L15" s="4"/>
      <c r="M15" s="4"/>
      <c r="N15" s="4"/>
      <c r="O15" s="4"/>
      <c r="P15" s="4"/>
      <c r="Q15" s="4"/>
      <c r="R15" s="4"/>
      <c r="S15" s="2"/>
    </row>
    <row r="16" spans="1:19">
      <c r="A16" s="2"/>
      <c r="B16" s="9">
        <v>9</v>
      </c>
      <c r="C16" s="12" t="str">
        <f t="shared" si="2"/>
        <v>.</v>
      </c>
      <c r="D16" s="14"/>
      <c r="E16" s="15"/>
      <c r="F16" s="22" t="str">
        <f t="shared" si="0"/>
        <v>.</v>
      </c>
      <c r="G16" s="31" t="str">
        <f t="shared" si="1"/>
        <v>.</v>
      </c>
      <c r="H16" s="4"/>
      <c r="I16" s="4"/>
      <c r="J16" s="4"/>
      <c r="K16" s="4"/>
      <c r="L16" s="4"/>
      <c r="M16" s="4"/>
      <c r="N16" s="4"/>
      <c r="O16" s="4"/>
      <c r="P16" s="4"/>
      <c r="Q16" s="4"/>
      <c r="R16" s="4"/>
      <c r="S16" s="2"/>
    </row>
    <row r="17" spans="1:19">
      <c r="A17" s="2"/>
      <c r="B17" s="9">
        <v>10</v>
      </c>
      <c r="C17" s="12" t="str">
        <f t="shared" si="2"/>
        <v>.</v>
      </c>
      <c r="D17" s="14"/>
      <c r="E17" s="15"/>
      <c r="F17" s="22" t="str">
        <f t="shared" si="0"/>
        <v>.</v>
      </c>
      <c r="G17" s="31" t="str">
        <f t="shared" si="1"/>
        <v>.</v>
      </c>
      <c r="H17" s="4"/>
      <c r="I17" s="4"/>
      <c r="J17" s="4"/>
      <c r="K17" s="4"/>
      <c r="L17" s="4"/>
      <c r="M17" s="4"/>
      <c r="N17" s="4"/>
      <c r="O17" s="4"/>
      <c r="P17" s="4"/>
      <c r="Q17" s="24"/>
      <c r="R17" s="24"/>
      <c r="S17" s="3"/>
    </row>
    <row r="18" spans="1:19">
      <c r="A18" s="3"/>
      <c r="B18" s="3"/>
      <c r="C18" s="3"/>
      <c r="D18" s="3"/>
      <c r="E18" s="3"/>
      <c r="F18" s="3"/>
      <c r="G18" s="3"/>
      <c r="H18" s="3"/>
      <c r="I18" s="3"/>
      <c r="J18" s="3"/>
      <c r="K18" s="3"/>
      <c r="L18" s="3"/>
      <c r="M18" s="3"/>
      <c r="N18" s="2"/>
      <c r="O18" s="2"/>
      <c r="P18" s="3"/>
      <c r="Q18" s="3"/>
      <c r="R18" s="3"/>
      <c r="S18" s="3"/>
    </row>
    <row r="19" spans="1:19" ht="30">
      <c r="A19" s="20" t="s">
        <v>0</v>
      </c>
      <c r="B19" s="21" t="s">
        <v>1</v>
      </c>
      <c r="C19" s="21" t="s">
        <v>2</v>
      </c>
      <c r="D19" s="20" t="s">
        <v>3</v>
      </c>
      <c r="E19" s="20" t="s">
        <v>64</v>
      </c>
      <c r="F19" s="20" t="s">
        <v>39</v>
      </c>
      <c r="G19" s="20" t="s">
        <v>40</v>
      </c>
      <c r="H19" s="20" t="s">
        <v>41</v>
      </c>
      <c r="I19" s="20" t="s">
        <v>42</v>
      </c>
      <c r="J19" s="20" t="s">
        <v>43</v>
      </c>
      <c r="K19" s="20" t="s">
        <v>44</v>
      </c>
      <c r="L19" s="20" t="s">
        <v>45</v>
      </c>
      <c r="M19" s="20" t="s">
        <v>71</v>
      </c>
      <c r="N19" s="20" t="s">
        <v>46</v>
      </c>
      <c r="O19" s="20" t="s">
        <v>47</v>
      </c>
      <c r="P19" s="20" t="s">
        <v>48</v>
      </c>
      <c r="Q19" s="20" t="s">
        <v>49</v>
      </c>
      <c r="R19" s="20" t="s">
        <v>70</v>
      </c>
      <c r="S19" s="2"/>
    </row>
    <row r="20" spans="1:19">
      <c r="A20" s="10">
        <v>1</v>
      </c>
      <c r="B20" s="11" t="str">
        <f>IF(D8&gt;1,C8,".")</f>
        <v>.</v>
      </c>
      <c r="C20" s="10" t="str">
        <f>IF(D8&gt;1,D8,".")</f>
        <v>.</v>
      </c>
      <c r="D20" s="13" t="str">
        <f>IF(D8&gt;1,B20+((C20-B20)/2),".")</f>
        <v>.</v>
      </c>
      <c r="E20" s="13" t="str">
        <f>IF(D8&gt;1,E8,".")</f>
        <v>.</v>
      </c>
      <c r="F20" s="30" t="str">
        <f>IF(D8&gt;1,(0.67*(EXP((D20*-0.0073)))*(E20)/1000)/0.95,".")</f>
        <v>.</v>
      </c>
      <c r="G20" s="30" t="str">
        <f>IF(D8&gt;1,F20*(VLOOKUP(D20,Sheet2!$M$2:$T$148,2)),".")</f>
        <v>.</v>
      </c>
      <c r="H20" s="30" t="str">
        <f>IF(D8&gt;1,F20*(VLOOKUP(D20,Sheet2!$M$2:$T$148,3)),".")</f>
        <v>.</v>
      </c>
      <c r="I20" s="30" t="str">
        <f>IF(D8&gt;1,F20*(VLOOKUP(D20,Sheet2!$M$2:$T$148,4)),".")</f>
        <v>.</v>
      </c>
      <c r="J20" s="30" t="str">
        <f>IF(D8&gt;1,F20*(VLOOKUP(D20,Sheet2!$M$2:$T$148,5)),".")</f>
        <v>.</v>
      </c>
      <c r="K20" s="30" t="str">
        <f>IF(D8&gt;1,F20*(VLOOKUP(D20,Sheet2!$M$2:$T$148,6)),".")</f>
        <v>.</v>
      </c>
      <c r="L20" s="30" t="str">
        <f>IF(D8&gt;1,F20*(VLOOKUP(D20,Sheet2!$M$2:$T$148,7)),".")</f>
        <v>.</v>
      </c>
      <c r="M20" s="30" t="str">
        <f>IF(D8&gt;1,F20*(VLOOKUP(D20,Sheet2!$M$2:$T$148,8)),".")</f>
        <v>.</v>
      </c>
      <c r="N20" s="30" t="str">
        <f>IF(D8&gt;1,((VLOOKUP(D20,Sheet2!$M$2:$Y$148,9))/3306.9)*E20,".")</f>
        <v>.</v>
      </c>
      <c r="O20" s="30" t="str">
        <f>IF(D8&gt;1,((VLOOKUP(D20,Sheet2!$M$2:$Y$148,10))/3306.9)*E20,".")</f>
        <v>.</v>
      </c>
      <c r="P20" s="30" t="str">
        <f>IF(D8&gt;1,((VLOOKUP(D20,Sheet2!$M$2:$Y$148,11))/3306.9)*E20,".")</f>
        <v>.</v>
      </c>
      <c r="Q20" s="30" t="str">
        <f>IF(D8&gt;1,((VLOOKUP(D20,Sheet2!$M$2:$Y$148,12))/3306.9)*E20,".")</f>
        <v>.</v>
      </c>
      <c r="R20" s="30" t="str">
        <f>IF(D8&gt;1,((VLOOKUP(D20,Sheet2!$M$2:$Y$148,13))/3306.9)*E20,".")</f>
        <v>.</v>
      </c>
      <c r="S20" s="2"/>
    </row>
    <row r="21" spans="1:19">
      <c r="A21" s="10">
        <v>2</v>
      </c>
      <c r="B21" s="11" t="str">
        <f t="shared" ref="B21:B29" si="3">IF(D9&gt;1,C9,".")</f>
        <v>.</v>
      </c>
      <c r="C21" s="10" t="str">
        <f t="shared" ref="C21:C29" si="4">IF(D9&gt;1,D9,".")</f>
        <v>.</v>
      </c>
      <c r="D21" s="13" t="str">
        <f t="shared" ref="D21:D29" si="5">IF(D9&gt;1,B21+((C21-B21)/2),".")</f>
        <v>.</v>
      </c>
      <c r="E21" s="13" t="str">
        <f t="shared" ref="E21:E29" si="6">IF(D9&gt;1,E9,".")</f>
        <v>.</v>
      </c>
      <c r="F21" s="30" t="str">
        <f>IF(D9&gt;1,(0.67*(EXP((D21*-0.0073)))*(E21)/1000)/0.94,".")</f>
        <v>.</v>
      </c>
      <c r="G21" s="30" t="str">
        <f>IF(D9&gt;1,F21*(VLOOKUP(D21,Sheet2!$M$2:$T$148,2)),".")</f>
        <v>.</v>
      </c>
      <c r="H21" s="30" t="str">
        <f>IF(D9&gt;1,F21*(VLOOKUP(D21,Sheet2!$M$2:$T$148,3)),".")</f>
        <v>.</v>
      </c>
      <c r="I21" s="30" t="str">
        <f>IF(D9&gt;1,F21*(VLOOKUP(D21,Sheet2!$M$2:$T$148,4)),".")</f>
        <v>.</v>
      </c>
      <c r="J21" s="30" t="str">
        <f>IF(D9&gt;1,F21*(VLOOKUP(D21,Sheet2!$M$2:$T$148,5)),".")</f>
        <v>.</v>
      </c>
      <c r="K21" s="30" t="str">
        <f>IF(D9&gt;1,F21*(VLOOKUP(D21,Sheet2!$M$2:$T$148,6)),".")</f>
        <v>.</v>
      </c>
      <c r="L21" s="30" t="str">
        <f>IF(D9&gt;1,F21*(VLOOKUP(D21,Sheet2!$M$2:$T$148,7)),".")</f>
        <v>.</v>
      </c>
      <c r="M21" s="30" t="str">
        <f>IF(D9&gt;1,F21*(VLOOKUP(D21,Sheet2!$M$2:$T$148,8)),".")</f>
        <v>.</v>
      </c>
      <c r="N21" s="30" t="str">
        <f>IF(D9&gt;1,((VLOOKUP(D21,Sheet2!$M$2:$Y$148,9))/3306.9)*E21,".")</f>
        <v>.</v>
      </c>
      <c r="O21" s="30" t="str">
        <f>IF(D9&gt;1,((VLOOKUP(D21,Sheet2!$M$2:$Y$148,10))/3306.9)*E21,".")</f>
        <v>.</v>
      </c>
      <c r="P21" s="30" t="str">
        <f>IF(D9&gt;1,((VLOOKUP(D21,Sheet2!$M$2:$Y$148,11))/3306.9)*E21,".")</f>
        <v>.</v>
      </c>
      <c r="Q21" s="30" t="str">
        <f>IF(D9&gt;1,((VLOOKUP(D21,Sheet2!$M$2:$Y$148,12))/3306.9)*E21,".")</f>
        <v>.</v>
      </c>
      <c r="R21" s="30" t="str">
        <f>IF(D9&gt;1,((VLOOKUP(D21,Sheet2!$M$2:$Y$148,13))/3306.9)*E21,".")</f>
        <v>.</v>
      </c>
      <c r="S21" s="2"/>
    </row>
    <row r="22" spans="1:19">
      <c r="A22" s="10">
        <v>3</v>
      </c>
      <c r="B22" s="11" t="str">
        <f t="shared" si="3"/>
        <v>.</v>
      </c>
      <c r="C22" s="10" t="str">
        <f t="shared" si="4"/>
        <v>.</v>
      </c>
      <c r="D22" s="13" t="str">
        <f t="shared" si="5"/>
        <v>.</v>
      </c>
      <c r="E22" s="13" t="str">
        <f t="shared" si="6"/>
        <v>.</v>
      </c>
      <c r="F22" s="30" t="str">
        <f>IF(D10&gt;1,(0.67*(EXP((D22*-0.0073)))*(E22)/1000)/0.93,".")</f>
        <v>.</v>
      </c>
      <c r="G22" s="30" t="str">
        <f>IF(D10&gt;1,F22*(VLOOKUP(D22,Sheet2!$M$2:$T$148,2)),".")</f>
        <v>.</v>
      </c>
      <c r="H22" s="30" t="str">
        <f>IF(D10&gt;1,F22*(VLOOKUP(D22,Sheet2!$M$2:$T$148,3)),".")</f>
        <v>.</v>
      </c>
      <c r="I22" s="30" t="str">
        <f>IF(D10&gt;1,F22*(VLOOKUP(D22,Sheet2!$M$2:$T$148,4)),".")</f>
        <v>.</v>
      </c>
      <c r="J22" s="30" t="str">
        <f>IF(D10&gt;1,F22*(VLOOKUP(D22,Sheet2!$M$2:$T$148,5)),".")</f>
        <v>.</v>
      </c>
      <c r="K22" s="30" t="str">
        <f>IF(D10&gt;1,F22*(VLOOKUP(D22,Sheet2!$M$2:$T$148,6)),".")</f>
        <v>.</v>
      </c>
      <c r="L22" s="30" t="str">
        <f>IF(D10&gt;1,F22*(VLOOKUP(D22,Sheet2!$M$2:$T$148,7)),".")</f>
        <v>.</v>
      </c>
      <c r="M22" s="30" t="str">
        <f>IF(D10&gt;1,F22*(VLOOKUP(D22,Sheet2!$M$2:$T$148,8)),".")</f>
        <v>.</v>
      </c>
      <c r="N22" s="30" t="str">
        <f>IF(D10&gt;1,((VLOOKUP(D22,Sheet2!$M$2:$Y$148,9))/3306.9)*E22,".")</f>
        <v>.</v>
      </c>
      <c r="O22" s="30" t="str">
        <f>IF(D10&gt;1,((VLOOKUP(D22,Sheet2!$M$2:$Y$148,10))/3306.9)*E22,".")</f>
        <v>.</v>
      </c>
      <c r="P22" s="30" t="str">
        <f>IF(D10&gt;1,((VLOOKUP(D22,Sheet2!$M$2:$Y$148,11))/3306.9)*E22,".")</f>
        <v>.</v>
      </c>
      <c r="Q22" s="30" t="str">
        <f>IF(D10&gt;1,((VLOOKUP(D22,Sheet2!$M$2:$Y$148,12))/3306.9)*E22,".")</f>
        <v>.</v>
      </c>
      <c r="R22" s="30" t="str">
        <f>IF(D10&gt;1,((VLOOKUP(D22,Sheet2!$M$2:$Y$148,13))/3306.9)*E22,".")</f>
        <v>.</v>
      </c>
      <c r="S22" s="2"/>
    </row>
    <row r="23" spans="1:19">
      <c r="A23" s="10">
        <v>4</v>
      </c>
      <c r="B23" s="11" t="str">
        <f t="shared" si="3"/>
        <v>.</v>
      </c>
      <c r="C23" s="10" t="str">
        <f t="shared" si="4"/>
        <v>.</v>
      </c>
      <c r="D23" s="13" t="str">
        <f t="shared" si="5"/>
        <v>.</v>
      </c>
      <c r="E23" s="13" t="str">
        <f t="shared" si="6"/>
        <v>.</v>
      </c>
      <c r="F23" s="30" t="str">
        <f>IF(D11&gt;1,(0.67*(EXP((D23*-0.0073)))*(E23)/1000)/0.92,".")</f>
        <v>.</v>
      </c>
      <c r="G23" s="30" t="str">
        <f>IF(D11&gt;1,F23*(VLOOKUP(D23,Sheet2!$M$2:$T$148,2)),".")</f>
        <v>.</v>
      </c>
      <c r="H23" s="30" t="str">
        <f>IF(D11&gt;1,F23*(VLOOKUP(D23,Sheet2!$M$2:$T$148,3)),".")</f>
        <v>.</v>
      </c>
      <c r="I23" s="30" t="str">
        <f>IF(D11&gt;1,F23*(VLOOKUP(D23,Sheet2!$M$2:$T$148,4)),".")</f>
        <v>.</v>
      </c>
      <c r="J23" s="30" t="str">
        <f>IF(D11&gt;1,F23*(VLOOKUP(D23,Sheet2!$M$2:$T$148,5)),".")</f>
        <v>.</v>
      </c>
      <c r="K23" s="30" t="str">
        <f>IF(D11&gt;1,F23*(VLOOKUP(D23,Sheet2!$M$2:$T$148,6)),".")</f>
        <v>.</v>
      </c>
      <c r="L23" s="30" t="str">
        <f>IF(D11&gt;1,F23*(VLOOKUP(D23,Sheet2!$M$2:$T$148,7)),".")</f>
        <v>.</v>
      </c>
      <c r="M23" s="30" t="str">
        <f>IF(D11&gt;1,F23*(VLOOKUP(D23,Sheet2!$M$2:$T$148,8)),".")</f>
        <v>.</v>
      </c>
      <c r="N23" s="30" t="str">
        <f>IF(D11&gt;1,((VLOOKUP(D23,Sheet2!$M$2:$Y$148,9))/3306.9)*E23,".")</f>
        <v>.</v>
      </c>
      <c r="O23" s="30" t="str">
        <f>IF(D11&gt;1,((VLOOKUP(D23,Sheet2!$M$2:$Y$148,10))/3306.9)*E23,".")</f>
        <v>.</v>
      </c>
      <c r="P23" s="30" t="str">
        <f>IF(D11&gt;1,((VLOOKUP(D23,Sheet2!$M$2:$Y$148,11))/3306.9)*E23,".")</f>
        <v>.</v>
      </c>
      <c r="Q23" s="30" t="str">
        <f>IF(D11&gt;1,((VLOOKUP(D23,Sheet2!$M$2:$Y$148,12))/3306.9)*E23,".")</f>
        <v>.</v>
      </c>
      <c r="R23" s="30" t="str">
        <f>IF(D11&gt;1,((VLOOKUP(D23,Sheet2!$M$2:$Y$148,13))/3306.9)*E23,".")</f>
        <v>.</v>
      </c>
      <c r="S23" s="2"/>
    </row>
    <row r="24" spans="1:19">
      <c r="A24" s="10">
        <v>5</v>
      </c>
      <c r="B24" s="11" t="str">
        <f t="shared" si="3"/>
        <v>.</v>
      </c>
      <c r="C24" s="10" t="str">
        <f t="shared" si="4"/>
        <v>.</v>
      </c>
      <c r="D24" s="13" t="str">
        <f t="shared" si="5"/>
        <v>.</v>
      </c>
      <c r="E24" s="13" t="str">
        <f t="shared" si="6"/>
        <v>.</v>
      </c>
      <c r="F24" s="30" t="str">
        <f>IF(D12&gt;1,(0.67*(EXP((D24*-0.0073)))*(E24)/1000)/0.92,".")</f>
        <v>.</v>
      </c>
      <c r="G24" s="30" t="str">
        <f>IF(D12&gt;1,F24*(VLOOKUP(D24,Sheet2!$M$2:$T$148,2)),".")</f>
        <v>.</v>
      </c>
      <c r="H24" s="30" t="str">
        <f>IF(D12&gt;1,F24*(VLOOKUP(D24,Sheet2!$M$2:$T$148,3)),".")</f>
        <v>.</v>
      </c>
      <c r="I24" s="30" t="str">
        <f>IF(D12&gt;1,F24*(VLOOKUP(D24,Sheet2!$M$2:$T$148,4)),".")</f>
        <v>.</v>
      </c>
      <c r="J24" s="30" t="str">
        <f>IF(D12&gt;1,F24*(VLOOKUP(D24,Sheet2!$M$2:$T$148,5)),".")</f>
        <v>.</v>
      </c>
      <c r="K24" s="30" t="str">
        <f>IF(D12&gt;1,F24*(VLOOKUP(D24,Sheet2!$M$2:$T$148,6)),".")</f>
        <v>.</v>
      </c>
      <c r="L24" s="30" t="str">
        <f>IF(D12&gt;1,F24*(VLOOKUP(D24,Sheet2!$M$2:$T$148,7)),".")</f>
        <v>.</v>
      </c>
      <c r="M24" s="30" t="str">
        <f>IF(D12&gt;1,F24*(VLOOKUP(D24,Sheet2!$M$2:$T$148,8)),".")</f>
        <v>.</v>
      </c>
      <c r="N24" s="30" t="str">
        <f>IF(D12&gt;1,((VLOOKUP(D24,Sheet2!$M$2:$Y$148,9))/3306.9)*E24,".")</f>
        <v>.</v>
      </c>
      <c r="O24" s="30" t="str">
        <f>IF(D12&gt;1,((VLOOKUP(D24,Sheet2!$M$2:$Y$148,10))/3306.9)*E24,".")</f>
        <v>.</v>
      </c>
      <c r="P24" s="30" t="str">
        <f>IF(D12&gt;1,((VLOOKUP(D24,Sheet2!$M$2:$Y$148,11))/3306.9)*E24,".")</f>
        <v>.</v>
      </c>
      <c r="Q24" s="30" t="str">
        <f>IF(D12&gt;1,((VLOOKUP(D24,Sheet2!$M$2:$Y$148,12))/3306.9)*E24,".")</f>
        <v>.</v>
      </c>
      <c r="R24" s="30" t="str">
        <f>IF(D12&gt;1,((VLOOKUP(D24,Sheet2!$M$2:$Y$148,13))/3306.9)*E24,".")</f>
        <v>.</v>
      </c>
      <c r="S24" s="2"/>
    </row>
    <row r="25" spans="1:19">
      <c r="A25" s="10">
        <v>6</v>
      </c>
      <c r="B25" s="11" t="str">
        <f t="shared" si="3"/>
        <v>.</v>
      </c>
      <c r="C25" s="10" t="str">
        <f t="shared" si="4"/>
        <v>.</v>
      </c>
      <c r="D25" s="13" t="str">
        <f t="shared" si="5"/>
        <v>.</v>
      </c>
      <c r="E25" s="13" t="str">
        <f t="shared" si="6"/>
        <v>.</v>
      </c>
      <c r="F25" s="30" t="str">
        <f>IF(D13&gt;1,(0.67*(EXP((D25*-0.0073)))*(E25)/1000)/0.91,".")</f>
        <v>.</v>
      </c>
      <c r="G25" s="30" t="str">
        <f>IF(D13&gt;1,F25*(VLOOKUP(D25,Sheet2!$M$2:$T$148,2)),".")</f>
        <v>.</v>
      </c>
      <c r="H25" s="30" t="str">
        <f>IF(D13&gt;1,F25*(VLOOKUP(D25,Sheet2!$M$2:$T$148,3)),".")</f>
        <v>.</v>
      </c>
      <c r="I25" s="30" t="str">
        <f>IF(D13&gt;1,F25*(VLOOKUP(D25,Sheet2!$M$2:$T$148,4)),".")</f>
        <v>.</v>
      </c>
      <c r="J25" s="30" t="str">
        <f>IF(D13&gt;1,F25*(VLOOKUP(D25,Sheet2!$M$2:$T$148,5)),".")</f>
        <v>.</v>
      </c>
      <c r="K25" s="30" t="str">
        <f>IF(D13&gt;1,F25*(VLOOKUP(D25,Sheet2!$M$2:$T$148,6)),".")</f>
        <v>.</v>
      </c>
      <c r="L25" s="30" t="str">
        <f>IF(D13&gt;1,F25*(VLOOKUP(D25,Sheet2!$M$2:$T$148,7)),".")</f>
        <v>.</v>
      </c>
      <c r="M25" s="30" t="str">
        <f>IF(D13&gt;1,F25*(VLOOKUP(D25,Sheet2!$M$2:$T$148,8)),".")</f>
        <v>.</v>
      </c>
      <c r="N25" s="30" t="str">
        <f>IF(D13&gt;1,((VLOOKUP(D25,Sheet2!$M$2:$Y$148,9))/3306.9)*E25,".")</f>
        <v>.</v>
      </c>
      <c r="O25" s="30" t="str">
        <f>IF(D13&gt;1,((VLOOKUP(D25,Sheet2!$M$2:$Y$148,10))/3306.9)*E25,".")</f>
        <v>.</v>
      </c>
      <c r="P25" s="30" t="str">
        <f>IF(D13&gt;1,((VLOOKUP(D25,Sheet2!$M$2:$Y$148,11))/3306.9)*E25,".")</f>
        <v>.</v>
      </c>
      <c r="Q25" s="30" t="str">
        <f>IF(D13&gt;1,((VLOOKUP(D25,Sheet2!$M$2:$Y$148,12))/3306.9)*E25,".")</f>
        <v>.</v>
      </c>
      <c r="R25" s="30" t="str">
        <f>IF(D13&gt;1,((VLOOKUP(D25,Sheet2!$M$2:$Y$148,13))/3306.9)*E25,".")</f>
        <v>.</v>
      </c>
      <c r="S25" s="2"/>
    </row>
    <row r="26" spans="1:19">
      <c r="A26" s="10">
        <v>7</v>
      </c>
      <c r="B26" s="11" t="str">
        <f t="shared" si="3"/>
        <v>.</v>
      </c>
      <c r="C26" s="10" t="str">
        <f t="shared" si="4"/>
        <v>.</v>
      </c>
      <c r="D26" s="13" t="str">
        <f t="shared" si="5"/>
        <v>.</v>
      </c>
      <c r="E26" s="13" t="str">
        <f t="shared" si="6"/>
        <v>.</v>
      </c>
      <c r="F26" s="30" t="str">
        <f>IF(D14&gt;1,(0.67*(EXP((D26*-0.0073)))*(E26)/1000)/0.91,".")</f>
        <v>.</v>
      </c>
      <c r="G26" s="30" t="str">
        <f>IF(D14&gt;1,F26*(VLOOKUP(D26,Sheet2!$M$2:$T$148,2)),".")</f>
        <v>.</v>
      </c>
      <c r="H26" s="30" t="str">
        <f>IF(D14&gt;1,F26*(VLOOKUP(D26,Sheet2!$M$2:$T$148,3)),".")</f>
        <v>.</v>
      </c>
      <c r="I26" s="30" t="str">
        <f>IF(D14&gt;1,F26*(VLOOKUP(D26,Sheet2!$M$2:$T$148,4)),".")</f>
        <v>.</v>
      </c>
      <c r="J26" s="30" t="str">
        <f>IF(D14&gt;1,F26*(VLOOKUP(D26,Sheet2!$M$2:$T$148,5)),".")</f>
        <v>.</v>
      </c>
      <c r="K26" s="30" t="str">
        <f>IF(D14&gt;1,F26*(VLOOKUP(D26,Sheet2!$M$2:$T$148,6)),".")</f>
        <v>.</v>
      </c>
      <c r="L26" s="30" t="str">
        <f>IF(D14&gt;1,F26*(VLOOKUP(D26,Sheet2!$M$2:$T$148,7)),".")</f>
        <v>.</v>
      </c>
      <c r="M26" s="30" t="str">
        <f>IF(D14&gt;1,F26*(VLOOKUP(D26,Sheet2!$M$2:$T$148,8)),".")</f>
        <v>.</v>
      </c>
      <c r="N26" s="30" t="str">
        <f>IF(D14&gt;1,((VLOOKUP(D26,Sheet2!$M$2:$Y$148,9))/3306.9)*E26,".")</f>
        <v>.</v>
      </c>
      <c r="O26" s="30" t="str">
        <f>IF(D14&gt;1,((VLOOKUP(D26,Sheet2!$M$2:$Y$148,10))/3306.9)*E26,".")</f>
        <v>.</v>
      </c>
      <c r="P26" s="30" t="str">
        <f>IF(D14&gt;1,((VLOOKUP(D26,Sheet2!$M$2:$Y$148,11))/3306.9)*E26,".")</f>
        <v>.</v>
      </c>
      <c r="Q26" s="30" t="str">
        <f>IF(D14&gt;1,((VLOOKUP(D26,Sheet2!$M$2:$Y$148,12))/3306.9)*E26,".")</f>
        <v>.</v>
      </c>
      <c r="R26" s="30" t="str">
        <f>IF(D14&gt;1,((VLOOKUP(D26,Sheet2!$M$2:$Y$148,13))/3306.9)*E26,".")</f>
        <v>.</v>
      </c>
      <c r="S26" s="2"/>
    </row>
    <row r="27" spans="1:19">
      <c r="A27" s="10">
        <v>8</v>
      </c>
      <c r="B27" s="11" t="str">
        <f t="shared" si="3"/>
        <v>.</v>
      </c>
      <c r="C27" s="10" t="str">
        <f t="shared" si="4"/>
        <v>.</v>
      </c>
      <c r="D27" s="13" t="str">
        <f t="shared" si="5"/>
        <v>.</v>
      </c>
      <c r="E27" s="13" t="str">
        <f t="shared" si="6"/>
        <v>.</v>
      </c>
      <c r="F27" s="30" t="str">
        <f>IF(D15&gt;1,(0.67*(EXP((D27*-0.0073)))*(E27)/1000)/0.91,".")</f>
        <v>.</v>
      </c>
      <c r="G27" s="30" t="str">
        <f>IF(D15&gt;1,F27*(VLOOKUP(D27,Sheet2!$M$2:$T$148,2)),".")</f>
        <v>.</v>
      </c>
      <c r="H27" s="30" t="str">
        <f>IF(D15&gt;1,F27*(VLOOKUP(D27,Sheet2!$M$2:$T$148,3)),".")</f>
        <v>.</v>
      </c>
      <c r="I27" s="30" t="str">
        <f>IF(D15&gt;1,F27*(VLOOKUP(D27,Sheet2!$M$2:$T$148,4)),".")</f>
        <v>.</v>
      </c>
      <c r="J27" s="30" t="str">
        <f>IF(D15&gt;1,F27*(VLOOKUP(D27,Sheet2!$M$2:$T$148,5)),".")</f>
        <v>.</v>
      </c>
      <c r="K27" s="30" t="str">
        <f>IF(D15&gt;1,F27*(VLOOKUP(D27,Sheet2!$M$2:$T$148,6)),".")</f>
        <v>.</v>
      </c>
      <c r="L27" s="30" t="str">
        <f>IF(D15&gt;1,F27*(VLOOKUP(D27,Sheet2!$M$2:$T$148,7)),".")</f>
        <v>.</v>
      </c>
      <c r="M27" s="30" t="str">
        <f>IF(D15&gt;1,F27*(VLOOKUP(D27,Sheet2!$M$2:$T$148,8)),".")</f>
        <v>.</v>
      </c>
      <c r="N27" s="30" t="str">
        <f>IF(D15&gt;1,((VLOOKUP(D27,Sheet2!$M$2:$Y$148,9))/3306.9)*E27,".")</f>
        <v>.</v>
      </c>
      <c r="O27" s="30" t="str">
        <f>IF(D15&gt;1,((VLOOKUP(D27,Sheet2!$M$2:$Y$148,10))/3306.9)*E27,".")</f>
        <v>.</v>
      </c>
      <c r="P27" s="30" t="str">
        <f>IF(D15&gt;1,((VLOOKUP(D27,Sheet2!$M$2:$Y$148,11))/3306.9)*E27,".")</f>
        <v>.</v>
      </c>
      <c r="Q27" s="30" t="str">
        <f>IF(D15&gt;1,((VLOOKUP(D27,Sheet2!$M$2:$Y$148,12))/3306.9)*E27,".")</f>
        <v>.</v>
      </c>
      <c r="R27" s="30" t="str">
        <f>IF(D15&gt;1,((VLOOKUP(D27,Sheet2!$M$2:$Y$148,13))/3306.9)*E27,".")</f>
        <v>.</v>
      </c>
      <c r="S27" s="2"/>
    </row>
    <row r="28" spans="1:19">
      <c r="A28" s="10">
        <v>9</v>
      </c>
      <c r="B28" s="11" t="str">
        <f t="shared" si="3"/>
        <v>.</v>
      </c>
      <c r="C28" s="10" t="str">
        <f t="shared" si="4"/>
        <v>.</v>
      </c>
      <c r="D28" s="13" t="str">
        <f t="shared" si="5"/>
        <v>.</v>
      </c>
      <c r="E28" s="13" t="str">
        <f t="shared" si="6"/>
        <v>.</v>
      </c>
      <c r="F28" s="30" t="str">
        <f>IF(D16&gt;1,(0.67*(EXP((D28*-0.0073)))*(E28)/1000)/0.91,".")</f>
        <v>.</v>
      </c>
      <c r="G28" s="30" t="str">
        <f>IF(D16&gt;1,F28*(VLOOKUP(D28,Sheet2!$M$2:$T$148,2)),".")</f>
        <v>.</v>
      </c>
      <c r="H28" s="30" t="str">
        <f>IF(D16&gt;1,F28*(VLOOKUP(D28,Sheet2!$M$2:$T$148,3)),".")</f>
        <v>.</v>
      </c>
      <c r="I28" s="30" t="str">
        <f>IF(D16&gt;1,F28*(VLOOKUP(D28,Sheet2!$M$2:$T$148,4)),".")</f>
        <v>.</v>
      </c>
      <c r="J28" s="30" t="str">
        <f>IF(D16&gt;1,F28*(VLOOKUP(D28,Sheet2!$M$2:$T$148,5)),".")</f>
        <v>.</v>
      </c>
      <c r="K28" s="30" t="str">
        <f>IF(D16&gt;1,F28*(VLOOKUP(D28,Sheet2!$M$2:$T$148,6)),".")</f>
        <v>.</v>
      </c>
      <c r="L28" s="30" t="str">
        <f>IF(D16&gt;1,F28*(VLOOKUP(D28,Sheet2!$M$2:$T$148,7)),".")</f>
        <v>.</v>
      </c>
      <c r="M28" s="30" t="str">
        <f>IF(D16&gt;1,F28*(VLOOKUP(D28,Sheet2!$M$2:$T$148,8)),".")</f>
        <v>.</v>
      </c>
      <c r="N28" s="30" t="str">
        <f>IF(D16&gt;1,((VLOOKUP(D28,Sheet2!$M$2:$Y$148,9))/3306.9)*E28,".")</f>
        <v>.</v>
      </c>
      <c r="O28" s="30" t="str">
        <f>IF(D16&gt;1,((VLOOKUP(D28,Sheet2!$M$2:$Y$148,10))/3306.9)*E28,".")</f>
        <v>.</v>
      </c>
      <c r="P28" s="30" t="str">
        <f>IF(D16&gt;1,((VLOOKUP(D28,Sheet2!$M$2:$Y$148,11))/3306.9)*E28,".")</f>
        <v>.</v>
      </c>
      <c r="Q28" s="30" t="str">
        <f>IF(D16&gt;1,((VLOOKUP(D28,Sheet2!$M$2:$Y$148,12))/3306.9)*E28,".")</f>
        <v>.</v>
      </c>
      <c r="R28" s="30" t="str">
        <f>IF(D16&gt;1,((VLOOKUP(D28,Sheet2!$M$2:$Y$148,13))/3306.9)*E28,".")</f>
        <v>.</v>
      </c>
      <c r="S28" s="3"/>
    </row>
    <row r="29" spans="1:19">
      <c r="A29" s="10">
        <v>10</v>
      </c>
      <c r="B29" s="11" t="str">
        <f t="shared" si="3"/>
        <v>.</v>
      </c>
      <c r="C29" s="10" t="str">
        <f t="shared" si="4"/>
        <v>.</v>
      </c>
      <c r="D29" s="13" t="str">
        <f t="shared" si="5"/>
        <v>.</v>
      </c>
      <c r="E29" s="13" t="str">
        <f t="shared" si="6"/>
        <v>.</v>
      </c>
      <c r="F29" s="30" t="str">
        <f>IF(D17&gt;1,(0.67*(EXP((D29*-0.0073)))*(E29)/1000)/0.91,".")</f>
        <v>.</v>
      </c>
      <c r="G29" s="30" t="str">
        <f>IF(D17&gt;1,F29*(VLOOKUP(D29,Sheet2!$M$2:$T$148,2)),".")</f>
        <v>.</v>
      </c>
      <c r="H29" s="30" t="str">
        <f>IF(D17&gt;1,F29*(VLOOKUP(D29,Sheet2!$M$2:$T$148,3)),".")</f>
        <v>.</v>
      </c>
      <c r="I29" s="30" t="str">
        <f>IF(D17&gt;1,F29*(VLOOKUP(D29,Sheet2!$M$2:$T$148,4)),".")</f>
        <v>.</v>
      </c>
      <c r="J29" s="30" t="str">
        <f>IF(D17&gt;1,F29*(VLOOKUP(D29,Sheet2!$M$2:$T$148,5)),".")</f>
        <v>.</v>
      </c>
      <c r="K29" s="30" t="str">
        <f>IF(D17&gt;1,F29*(VLOOKUP(D29,Sheet2!$M$2:$T$148,6)),".")</f>
        <v>.</v>
      </c>
      <c r="L29" s="30" t="str">
        <f>IF(D17&gt;1,F29*(VLOOKUP(D29,Sheet2!$M$2:$T$148,7)),".")</f>
        <v>.</v>
      </c>
      <c r="M29" s="30" t="str">
        <f>IF(D17&gt;1,F29*(VLOOKUP(D29,Sheet2!$M$2:$T$148,8)),".")</f>
        <v>.</v>
      </c>
      <c r="N29" s="30" t="str">
        <f>IF(D17&gt;1,((VLOOKUP(D29,Sheet2!$M$2:$Y$148,9))/3306.9)*E29,".")</f>
        <v>.</v>
      </c>
      <c r="O29" s="30" t="str">
        <f>IF(D17&gt;1,((VLOOKUP(D29,Sheet2!$M$2:$Y$148,10))/3306.9)*E29,".")</f>
        <v>.</v>
      </c>
      <c r="P29" s="30" t="str">
        <f>IF(D17&gt;1,((VLOOKUP(D29,Sheet2!$M$2:$Y$148,11))/3306.9)*E29,".")</f>
        <v>.</v>
      </c>
      <c r="Q29" s="30" t="str">
        <f>IF(D17&gt;1,((VLOOKUP(D29,Sheet2!$M$2:$Y$148,12))/3306.9)*E29,".")</f>
        <v>.</v>
      </c>
      <c r="R29" s="30" t="str">
        <f>IF(D17&gt;1,((VLOOKUP(D29,Sheet2!$M$2:$Y$148,13))/3306.9)*E29,".")</f>
        <v>.</v>
      </c>
      <c r="S29" s="2"/>
    </row>
    <row r="30" spans="1:19">
      <c r="A30" s="23" t="s">
        <v>73</v>
      </c>
      <c r="B30" s="4"/>
      <c r="C30" s="4"/>
      <c r="D30" s="4"/>
      <c r="E30" s="4"/>
      <c r="F30" s="4"/>
      <c r="G30" s="4"/>
      <c r="H30" s="4"/>
      <c r="I30" s="4"/>
      <c r="J30" s="4"/>
      <c r="K30" s="4"/>
      <c r="L30" s="4"/>
      <c r="M30" s="4"/>
      <c r="N30" s="4"/>
      <c r="O30" s="4"/>
      <c r="P30" s="4"/>
      <c r="Q30" s="4"/>
      <c r="R30" s="4"/>
      <c r="S30" s="2"/>
    </row>
    <row r="31" spans="1:19">
      <c r="A31" s="23" t="s">
        <v>35</v>
      </c>
      <c r="B31" s="4"/>
      <c r="C31" s="4"/>
      <c r="D31" s="4"/>
      <c r="E31" s="4"/>
      <c r="F31" s="4"/>
      <c r="G31" s="4"/>
      <c r="H31" s="4"/>
      <c r="I31" s="4"/>
      <c r="J31" s="4"/>
      <c r="K31" s="4"/>
      <c r="L31" s="4"/>
      <c r="M31" s="4"/>
      <c r="N31" s="4"/>
      <c r="O31" s="4"/>
      <c r="P31" s="4"/>
      <c r="Q31" s="4"/>
      <c r="R31" s="4"/>
      <c r="S31" s="2"/>
    </row>
    <row r="32" spans="1:19">
      <c r="A32" s="23" t="s">
        <v>37</v>
      </c>
      <c r="B32" s="4"/>
      <c r="C32" s="4"/>
      <c r="D32" s="4"/>
      <c r="E32" s="4"/>
      <c r="F32" s="4"/>
      <c r="G32" s="4"/>
      <c r="H32" s="4"/>
      <c r="I32" s="4"/>
      <c r="J32" s="4"/>
      <c r="K32" s="4"/>
      <c r="L32" s="4"/>
      <c r="M32" s="4"/>
      <c r="N32" s="4"/>
      <c r="O32" s="4"/>
      <c r="P32" s="4"/>
      <c r="Q32" s="4"/>
      <c r="R32" s="4"/>
      <c r="S32" s="2"/>
    </row>
    <row r="33" spans="1:18">
      <c r="A33" s="32" t="s">
        <v>76</v>
      </c>
      <c r="B33" s="1"/>
      <c r="C33" s="1"/>
      <c r="D33" s="1"/>
      <c r="E33" s="1"/>
      <c r="F33" s="1"/>
      <c r="G33" s="1"/>
      <c r="H33" s="1"/>
      <c r="I33" s="1"/>
      <c r="J33" s="1"/>
      <c r="K33" s="1"/>
      <c r="L33" s="1"/>
      <c r="M33" s="1"/>
      <c r="N33" s="1"/>
      <c r="O33" s="1"/>
      <c r="P33" s="1"/>
      <c r="Q33" s="1"/>
      <c r="R33" s="1"/>
    </row>
  </sheetData>
  <sheetProtection password="87F2" sheet="1" selectLockedCells="1"/>
  <mergeCells count="1">
    <mergeCell ref="D5:E5"/>
  </mergeCells>
  <phoneticPr fontId="0" type="noConversion"/>
  <pageMargins left="0.51181102362204722" right="0.51181102362204722" top="0.51181102362204722" bottom="0.51181102362204722" header="0.31496062992125984" footer="0.31496062992125984"/>
  <pageSetup scale="74" orientation="landscape" r:id="rId1"/>
  <drawing r:id="rId2"/>
</worksheet>
</file>

<file path=xl/worksheets/sheet2.xml><?xml version="1.0" encoding="utf-8"?>
<worksheet xmlns="http://schemas.openxmlformats.org/spreadsheetml/2006/main" xmlns:r="http://schemas.openxmlformats.org/officeDocument/2006/relationships">
  <sheetPr>
    <tabColor rgb="FFFF0000"/>
    <pageSetUpPr fitToPage="1"/>
  </sheetPr>
  <dimension ref="A1:U43"/>
  <sheetViews>
    <sheetView zoomScaleNormal="100" workbookViewId="0">
      <selection activeCell="D8" sqref="D8:E14"/>
    </sheetView>
  </sheetViews>
  <sheetFormatPr defaultRowHeight="15"/>
  <cols>
    <col min="17" max="17" width="11.140625" customWidth="1"/>
    <col min="18" max="18" width="12.85546875" customWidth="1"/>
    <col min="28" max="28" width="10.85546875" customWidth="1"/>
  </cols>
  <sheetData>
    <row r="1" spans="1:20" ht="26.25">
      <c r="A1" s="4"/>
      <c r="B1" s="4"/>
      <c r="C1" s="4"/>
      <c r="D1" s="4"/>
      <c r="E1" s="4"/>
      <c r="F1" s="4"/>
      <c r="G1" s="4"/>
      <c r="H1" s="24"/>
      <c r="I1" s="24"/>
      <c r="J1" s="24"/>
      <c r="K1" s="24"/>
      <c r="L1" s="24"/>
      <c r="M1" s="24"/>
      <c r="N1" s="4"/>
      <c r="O1" s="4"/>
      <c r="P1" s="4"/>
      <c r="Q1" s="24"/>
      <c r="R1" s="25" t="s">
        <v>77</v>
      </c>
      <c r="S1" s="4"/>
      <c r="T1" s="1"/>
    </row>
    <row r="2" spans="1:20" ht="23.25">
      <c r="A2" s="4"/>
      <c r="B2" s="4"/>
      <c r="C2" s="4"/>
      <c r="D2" s="4"/>
      <c r="E2" s="35" t="s">
        <v>75</v>
      </c>
      <c r="F2" s="4"/>
      <c r="G2" s="4"/>
      <c r="H2" s="24"/>
      <c r="I2" s="24"/>
      <c r="J2" s="24"/>
      <c r="K2" s="24"/>
      <c r="L2" s="24"/>
      <c r="M2" s="24"/>
      <c r="N2" s="4"/>
      <c r="O2" s="4"/>
      <c r="P2" s="4"/>
      <c r="Q2" s="24"/>
      <c r="R2" s="26" t="s">
        <v>36</v>
      </c>
      <c r="S2" s="4"/>
      <c r="T2" s="1"/>
    </row>
    <row r="3" spans="1:20" ht="18.75">
      <c r="A3" s="4"/>
      <c r="B3" s="4"/>
      <c r="C3" s="4"/>
      <c r="D3" s="1"/>
      <c r="E3" s="4"/>
      <c r="F3" s="4"/>
      <c r="G3" s="4"/>
      <c r="H3" s="24"/>
      <c r="I3" s="24"/>
      <c r="J3" s="24"/>
      <c r="K3" s="24"/>
      <c r="L3" s="24"/>
      <c r="M3" s="24"/>
      <c r="N3" s="4"/>
      <c r="O3" s="4"/>
      <c r="P3" s="4"/>
      <c r="Q3" s="24"/>
      <c r="R3" s="27" t="s">
        <v>75</v>
      </c>
      <c r="S3" s="4"/>
      <c r="T3" s="1"/>
    </row>
    <row r="4" spans="1:20" ht="26.25">
      <c r="A4" s="4"/>
      <c r="B4" s="4"/>
      <c r="C4" s="4"/>
      <c r="D4" s="4"/>
      <c r="E4" s="4"/>
      <c r="F4" s="4"/>
      <c r="G4" s="28"/>
      <c r="H4" s="1"/>
      <c r="I4" s="24"/>
      <c r="J4" s="24"/>
      <c r="K4" s="24"/>
      <c r="L4" s="24"/>
      <c r="M4" s="24"/>
      <c r="N4" s="4"/>
      <c r="O4" s="4"/>
      <c r="P4" s="4"/>
      <c r="Q4" s="24"/>
      <c r="R4" s="24"/>
      <c r="S4" s="24"/>
      <c r="T4" s="1"/>
    </row>
    <row r="5" spans="1:20" ht="21">
      <c r="A5" s="2"/>
      <c r="C5" s="4"/>
      <c r="D5" s="99" t="s">
        <v>21</v>
      </c>
      <c r="E5" s="99"/>
      <c r="F5" s="2"/>
      <c r="G5" s="24"/>
      <c r="H5" s="24"/>
      <c r="I5" s="24"/>
      <c r="J5" s="24"/>
      <c r="K5" s="24"/>
      <c r="L5" s="24"/>
      <c r="M5" s="24"/>
      <c r="N5" s="4"/>
      <c r="O5" s="4"/>
      <c r="P5" s="4"/>
      <c r="Q5" s="4"/>
      <c r="R5" s="4"/>
      <c r="S5" s="4"/>
      <c r="T5" s="1"/>
    </row>
    <row r="6" spans="1:20" ht="30">
      <c r="A6" s="2"/>
      <c r="B6" s="5" t="s">
        <v>0</v>
      </c>
      <c r="C6" s="6" t="s">
        <v>1</v>
      </c>
      <c r="D6" s="16" t="s">
        <v>2</v>
      </c>
      <c r="E6" s="17" t="s">
        <v>64</v>
      </c>
      <c r="F6" s="5" t="s">
        <v>68</v>
      </c>
      <c r="G6" s="5" t="s">
        <v>67</v>
      </c>
      <c r="H6" s="29"/>
      <c r="I6" s="29" t="s">
        <v>78</v>
      </c>
      <c r="J6" s="4"/>
      <c r="K6" s="4"/>
      <c r="L6" s="4"/>
      <c r="M6" s="4"/>
      <c r="N6" s="4"/>
      <c r="O6" s="4"/>
      <c r="P6" s="4"/>
      <c r="Q6" s="4"/>
      <c r="R6" s="4"/>
      <c r="S6" s="4"/>
      <c r="T6" s="1"/>
    </row>
    <row r="7" spans="1:20">
      <c r="A7" s="2"/>
      <c r="B7" s="7"/>
      <c r="C7" s="8"/>
      <c r="D7" s="18"/>
      <c r="E7" s="19"/>
      <c r="F7" s="2"/>
      <c r="G7" s="2"/>
      <c r="H7" s="4"/>
      <c r="I7" s="4"/>
      <c r="J7" s="4"/>
      <c r="K7" s="4"/>
      <c r="L7" s="4"/>
      <c r="M7" s="4"/>
      <c r="N7" s="4"/>
      <c r="O7" s="4"/>
      <c r="P7" s="4"/>
      <c r="Q7" s="4"/>
      <c r="R7" s="4"/>
      <c r="S7" s="4"/>
      <c r="T7" s="1"/>
    </row>
    <row r="8" spans="1:20">
      <c r="A8" s="2"/>
      <c r="B8" s="9">
        <v>1</v>
      </c>
      <c r="C8" s="12">
        <v>1</v>
      </c>
      <c r="D8" s="14"/>
      <c r="E8" s="15"/>
      <c r="F8" s="22" t="str">
        <f>IF(D8&gt;1,E8*0.4546,".")</f>
        <v>.</v>
      </c>
      <c r="G8" s="31" t="str">
        <f>IF(D8&gt;1,E8/239,".")</f>
        <v>.</v>
      </c>
      <c r="H8" s="29"/>
      <c r="I8" s="29" t="s">
        <v>51</v>
      </c>
      <c r="J8" s="4"/>
      <c r="K8" s="4"/>
      <c r="L8" s="4"/>
      <c r="M8" s="4"/>
      <c r="N8" s="4"/>
      <c r="O8" s="4"/>
      <c r="P8" s="4"/>
      <c r="Q8" s="4"/>
      <c r="R8" s="4"/>
      <c r="S8" s="4"/>
      <c r="T8" s="1"/>
    </row>
    <row r="9" spans="1:20">
      <c r="A9" s="2"/>
      <c r="B9" s="9">
        <v>2</v>
      </c>
      <c r="C9" s="12" t="str">
        <f>IF(D8&gt;1,D8+1,".")</f>
        <v>.</v>
      </c>
      <c r="D9" s="14"/>
      <c r="E9" s="15"/>
      <c r="F9" s="22" t="str">
        <f t="shared" ref="F9:F17" si="0">IF(D9&gt;1,E9*0.4546,".")</f>
        <v>.</v>
      </c>
      <c r="G9" s="31" t="str">
        <f t="shared" ref="G9:G17" si="1">IF(D9&gt;1,E9/239,".")</f>
        <v>.</v>
      </c>
      <c r="H9" s="29"/>
      <c r="I9" s="29"/>
      <c r="J9" s="4"/>
      <c r="K9" s="4"/>
      <c r="L9" s="4"/>
      <c r="M9" s="4"/>
      <c r="N9" s="4"/>
      <c r="O9" s="4"/>
      <c r="P9" s="4"/>
      <c r="Q9" s="4"/>
      <c r="R9" s="4"/>
      <c r="S9" s="4"/>
      <c r="T9" s="1"/>
    </row>
    <row r="10" spans="1:20">
      <c r="A10" s="2"/>
      <c r="B10" s="9">
        <v>3</v>
      </c>
      <c r="C10" s="12" t="str">
        <f t="shared" ref="C10:C17" si="2">IF(D9&gt;1,D9+1,".")</f>
        <v>.</v>
      </c>
      <c r="D10" s="14"/>
      <c r="E10" s="15"/>
      <c r="F10" s="22" t="str">
        <f t="shared" si="0"/>
        <v>.</v>
      </c>
      <c r="G10" s="31" t="str">
        <f t="shared" si="1"/>
        <v>.</v>
      </c>
      <c r="H10" s="29"/>
      <c r="I10" s="29" t="s">
        <v>74</v>
      </c>
      <c r="J10" s="4"/>
      <c r="K10" s="4"/>
      <c r="L10" s="4"/>
      <c r="M10" s="4"/>
      <c r="N10" s="4"/>
      <c r="O10" s="4"/>
      <c r="P10" s="4"/>
      <c r="Q10" s="4"/>
      <c r="R10" s="4"/>
      <c r="S10" s="4"/>
      <c r="T10" s="1"/>
    </row>
    <row r="11" spans="1:20">
      <c r="A11" s="2"/>
      <c r="B11" s="9">
        <v>4</v>
      </c>
      <c r="C11" s="12" t="str">
        <f t="shared" si="2"/>
        <v>.</v>
      </c>
      <c r="D11" s="14"/>
      <c r="E11" s="15"/>
      <c r="F11" s="22" t="str">
        <f t="shared" si="0"/>
        <v>.</v>
      </c>
      <c r="G11" s="31" t="str">
        <f t="shared" si="1"/>
        <v>.</v>
      </c>
      <c r="H11" s="29"/>
      <c r="I11" s="29"/>
      <c r="J11" s="4"/>
      <c r="K11" s="4"/>
      <c r="L11" s="4"/>
      <c r="M11" s="4"/>
      <c r="N11" s="4"/>
      <c r="O11" s="4"/>
      <c r="P11" s="4"/>
      <c r="Q11" s="4"/>
      <c r="R11" s="4"/>
      <c r="S11" s="4"/>
      <c r="T11" s="1"/>
    </row>
    <row r="12" spans="1:20">
      <c r="A12" s="2"/>
      <c r="B12" s="9">
        <v>5</v>
      </c>
      <c r="C12" s="12" t="str">
        <f t="shared" si="2"/>
        <v>.</v>
      </c>
      <c r="D12" s="14"/>
      <c r="E12" s="15"/>
      <c r="F12" s="22" t="str">
        <f t="shared" si="0"/>
        <v>.</v>
      </c>
      <c r="G12" s="31" t="str">
        <f t="shared" si="1"/>
        <v>.</v>
      </c>
      <c r="H12" s="29"/>
      <c r="I12" s="29" t="s">
        <v>72</v>
      </c>
      <c r="J12" s="4"/>
      <c r="K12" s="4"/>
      <c r="L12" s="4"/>
      <c r="M12" s="4"/>
      <c r="N12" s="4"/>
      <c r="O12" s="4"/>
      <c r="P12" s="4"/>
      <c r="Q12" s="4"/>
      <c r="R12" s="4"/>
      <c r="S12" s="4"/>
      <c r="T12" s="1"/>
    </row>
    <row r="13" spans="1:20">
      <c r="A13" s="2"/>
      <c r="B13" s="9">
        <v>6</v>
      </c>
      <c r="C13" s="12" t="str">
        <f t="shared" si="2"/>
        <v>.</v>
      </c>
      <c r="D13" s="14"/>
      <c r="E13" s="15"/>
      <c r="F13" s="22" t="str">
        <f t="shared" si="0"/>
        <v>.</v>
      </c>
      <c r="G13" s="31" t="str">
        <f t="shared" si="1"/>
        <v>.</v>
      </c>
      <c r="H13" s="4"/>
      <c r="I13" s="4"/>
      <c r="J13" s="4"/>
      <c r="K13" s="4"/>
      <c r="L13" s="4"/>
      <c r="M13" s="4"/>
      <c r="N13" s="4"/>
      <c r="O13" s="4"/>
      <c r="P13" s="4"/>
      <c r="Q13" s="4"/>
      <c r="R13" s="4"/>
      <c r="S13" s="4"/>
      <c r="T13" s="1"/>
    </row>
    <row r="14" spans="1:20">
      <c r="A14" s="2"/>
      <c r="B14" s="9">
        <v>7</v>
      </c>
      <c r="C14" s="12" t="str">
        <f t="shared" si="2"/>
        <v>.</v>
      </c>
      <c r="D14" s="14"/>
      <c r="E14" s="15"/>
      <c r="F14" s="22" t="str">
        <f t="shared" si="0"/>
        <v>.</v>
      </c>
      <c r="G14" s="31" t="str">
        <f t="shared" si="1"/>
        <v>.</v>
      </c>
      <c r="H14" s="29"/>
      <c r="I14" s="29" t="s">
        <v>50</v>
      </c>
      <c r="J14" s="4"/>
      <c r="K14" s="4"/>
      <c r="L14" s="4"/>
      <c r="M14" s="4"/>
      <c r="N14" s="4"/>
      <c r="O14" s="4"/>
      <c r="P14" s="4"/>
      <c r="Q14" s="4"/>
      <c r="R14" s="4"/>
      <c r="S14" s="4"/>
      <c r="T14" s="1"/>
    </row>
    <row r="15" spans="1:20">
      <c r="A15" s="2"/>
      <c r="B15" s="9">
        <v>8</v>
      </c>
      <c r="C15" s="12" t="str">
        <f t="shared" si="2"/>
        <v>.</v>
      </c>
      <c r="D15" s="14"/>
      <c r="E15" s="15"/>
      <c r="F15" s="22" t="str">
        <f t="shared" si="0"/>
        <v>.</v>
      </c>
      <c r="G15" s="31" t="str">
        <f t="shared" si="1"/>
        <v>.</v>
      </c>
      <c r="H15" s="4"/>
      <c r="I15" s="4"/>
      <c r="J15" s="4"/>
      <c r="K15" s="4"/>
      <c r="L15" s="4"/>
      <c r="M15" s="4"/>
      <c r="N15" s="4"/>
      <c r="O15" s="4"/>
      <c r="P15" s="4"/>
      <c r="Q15" s="4"/>
      <c r="R15" s="4"/>
      <c r="S15" s="4"/>
      <c r="T15" s="1"/>
    </row>
    <row r="16" spans="1:20">
      <c r="A16" s="2"/>
      <c r="B16" s="9">
        <v>9</v>
      </c>
      <c r="C16" s="12" t="str">
        <f t="shared" si="2"/>
        <v>.</v>
      </c>
      <c r="D16" s="14"/>
      <c r="E16" s="15"/>
      <c r="F16" s="22" t="str">
        <f t="shared" si="0"/>
        <v>.</v>
      </c>
      <c r="G16" s="31" t="str">
        <f t="shared" si="1"/>
        <v>.</v>
      </c>
      <c r="H16" s="4"/>
      <c r="I16" s="4"/>
      <c r="J16" s="4"/>
      <c r="K16" s="4"/>
      <c r="L16" s="4"/>
      <c r="M16" s="4"/>
      <c r="N16" s="4"/>
      <c r="O16" s="4"/>
      <c r="P16" s="4"/>
      <c r="Q16" s="4"/>
      <c r="R16" s="4"/>
      <c r="S16" s="4"/>
      <c r="T16" s="1"/>
    </row>
    <row r="17" spans="1:21">
      <c r="A17" s="2"/>
      <c r="B17" s="9">
        <v>10</v>
      </c>
      <c r="C17" s="12" t="str">
        <f t="shared" si="2"/>
        <v>.</v>
      </c>
      <c r="D17" s="14"/>
      <c r="E17" s="15"/>
      <c r="F17" s="22" t="str">
        <f t="shared" si="0"/>
        <v>.</v>
      </c>
      <c r="G17" s="31" t="str">
        <f t="shared" si="1"/>
        <v>.</v>
      </c>
      <c r="H17" s="4"/>
      <c r="I17" s="4"/>
      <c r="J17" s="4"/>
      <c r="K17" s="4"/>
      <c r="L17" s="4"/>
      <c r="M17" s="4"/>
      <c r="N17" s="4"/>
      <c r="O17" s="4"/>
      <c r="P17" s="4"/>
      <c r="Q17" s="24"/>
      <c r="R17" s="24"/>
      <c r="S17" s="24"/>
      <c r="T17" s="1"/>
    </row>
    <row r="18" spans="1:21">
      <c r="A18" s="3"/>
      <c r="B18" s="3"/>
      <c r="C18" s="3"/>
      <c r="D18" s="3"/>
      <c r="E18" s="3"/>
      <c r="F18" s="3"/>
      <c r="G18" s="3"/>
      <c r="H18" s="3"/>
      <c r="I18" s="3"/>
      <c r="J18" s="3"/>
      <c r="K18" s="3"/>
      <c r="L18" s="3"/>
      <c r="M18" s="3"/>
      <c r="N18" s="2"/>
      <c r="O18" s="2"/>
      <c r="P18" s="3"/>
      <c r="Q18" s="3"/>
      <c r="R18" s="3"/>
      <c r="S18" s="24"/>
      <c r="T18" s="1"/>
    </row>
    <row r="19" spans="1:21" ht="30">
      <c r="A19" s="20" t="s">
        <v>0</v>
      </c>
      <c r="B19" s="21" t="s">
        <v>1</v>
      </c>
      <c r="C19" s="21" t="s">
        <v>2</v>
      </c>
      <c r="D19" s="20" t="s">
        <v>3</v>
      </c>
      <c r="E19" s="20" t="s">
        <v>64</v>
      </c>
      <c r="F19" s="20" t="s">
        <v>39</v>
      </c>
      <c r="G19" s="20" t="s">
        <v>40</v>
      </c>
      <c r="H19" s="20" t="s">
        <v>41</v>
      </c>
      <c r="I19" s="20" t="s">
        <v>42</v>
      </c>
      <c r="J19" s="20" t="s">
        <v>43</v>
      </c>
      <c r="K19" s="20" t="s">
        <v>44</v>
      </c>
      <c r="L19" s="20" t="s">
        <v>45</v>
      </c>
      <c r="M19" s="20" t="s">
        <v>69</v>
      </c>
      <c r="N19" s="20" t="s">
        <v>46</v>
      </c>
      <c r="O19" s="20" t="s">
        <v>47</v>
      </c>
      <c r="P19" s="20" t="s">
        <v>48</v>
      </c>
      <c r="Q19" s="20" t="s">
        <v>49</v>
      </c>
      <c r="R19" s="20" t="s">
        <v>70</v>
      </c>
      <c r="S19" s="4"/>
      <c r="T19" s="1"/>
    </row>
    <row r="20" spans="1:21">
      <c r="A20" s="10">
        <v>1</v>
      </c>
      <c r="B20" s="11" t="str">
        <f>IF(D8&gt;1,C8,".")</f>
        <v>.</v>
      </c>
      <c r="C20" s="10" t="str">
        <f>IF(D8&gt;1,D8,".")</f>
        <v>.</v>
      </c>
      <c r="D20" s="13" t="str">
        <f>IF(D8&gt;1,B20+((C20-B20)/2),".")</f>
        <v>.</v>
      </c>
      <c r="E20" s="13" t="str">
        <f>IF(D8&gt;1,E8,".")</f>
        <v>.</v>
      </c>
      <c r="F20" s="30" t="str">
        <f>IF(D8&gt;1,(0.67*(EXP((D20*-0.0073)))*(E20)/1000),".")</f>
        <v>.</v>
      </c>
      <c r="G20" s="30" t="str">
        <f>IF(D8&gt;1,F20*(VLOOKUP(D20,Sheet2!$M$2:$T$148,2)),".")</f>
        <v>.</v>
      </c>
      <c r="H20" s="30" t="str">
        <f>IF(D8&gt;1,F20*(VLOOKUP(D20,Sheet2!$M$2:$T$148,3)),".")</f>
        <v>.</v>
      </c>
      <c r="I20" s="30" t="str">
        <f>IF(D8&gt;1,F20*(VLOOKUP(D20,Sheet2!$M$2:$T$148,4)),".")</f>
        <v>.</v>
      </c>
      <c r="J20" s="30" t="str">
        <f>IF(D8&gt;1,F20*(VLOOKUP(D20,Sheet2!$M$2:$T$148,5)),".")</f>
        <v>.</v>
      </c>
      <c r="K20" s="30" t="str">
        <f>IF(D8&gt;1,F20*(VLOOKUP(D20,Sheet2!$M$2:$T$148,6)),".")</f>
        <v>.</v>
      </c>
      <c r="L20" s="30" t="str">
        <f>IF(D8&gt;1,F20*(VLOOKUP(D20,Sheet2!$M$2:$T$148,7)),".")</f>
        <v>.</v>
      </c>
      <c r="M20" s="30" t="str">
        <f>IF(D8&gt;1,F20*(VLOOKUP(D20,Sheet2!$M$2:$T$148,8)),".")</f>
        <v>.</v>
      </c>
      <c r="N20" s="30" t="str">
        <f>IF(D8&gt;1,((VLOOKUP(D20,Sheet2!$M$2:$Y$148,9))/3306.9)*E20,".")</f>
        <v>.</v>
      </c>
      <c r="O20" s="30" t="str">
        <f>IF(D8&gt;1,((VLOOKUP(D20,Sheet2!$M$2:$Y$148,10))/3306.9)*E20,".")</f>
        <v>.</v>
      </c>
      <c r="P20" s="30" t="str">
        <f>IF(D8&gt;1,((VLOOKUP(D20,Sheet2!$M$2:$Y$148,11))/3306.9)*E20,".")</f>
        <v>.</v>
      </c>
      <c r="Q20" s="30" t="str">
        <f>IF(D8&gt;1,((VLOOKUP(D20,Sheet2!$M$2:$Y$148,12))/3306.9)*E20,".")</f>
        <v>.</v>
      </c>
      <c r="R20" s="30" t="str">
        <f>IF(D8&gt;1,((VLOOKUP(D20,Sheet2!$M$2:$Y$148,13))/3306.9)*E20,".")</f>
        <v>.</v>
      </c>
      <c r="S20" s="4"/>
      <c r="T20" s="1"/>
      <c r="U20" s="34"/>
    </row>
    <row r="21" spans="1:21">
      <c r="A21" s="10">
        <v>2</v>
      </c>
      <c r="B21" s="11" t="str">
        <f t="shared" ref="B21:B29" si="3">IF(D9&gt;1,C9,".")</f>
        <v>.</v>
      </c>
      <c r="C21" s="10" t="str">
        <f t="shared" ref="C21:C29" si="4">IF(D9&gt;1,D9,".")</f>
        <v>.</v>
      </c>
      <c r="D21" s="13" t="str">
        <f t="shared" ref="D21:D29" si="5">IF(D9&gt;1,B21+((C21-B21)/2),".")</f>
        <v>.</v>
      </c>
      <c r="E21" s="13" t="str">
        <f t="shared" ref="E21:E29" si="6">IF(D9&gt;1,E9,".")</f>
        <v>.</v>
      </c>
      <c r="F21" s="30" t="str">
        <f t="shared" ref="F21:F29" si="7">IF(D9&gt;1,(0.67*(EXP((D21*-0.0073)))*(E21)/1000),".")</f>
        <v>.</v>
      </c>
      <c r="G21" s="30" t="str">
        <f>IF(D9&gt;1,F21*(VLOOKUP(D21,Sheet2!$M$2:$T$148,2)),".")</f>
        <v>.</v>
      </c>
      <c r="H21" s="30" t="str">
        <f>IF(D9&gt;1,F21*(VLOOKUP(D21,Sheet2!$M$2:$T$148,3)),".")</f>
        <v>.</v>
      </c>
      <c r="I21" s="30" t="str">
        <f>IF(D9&gt;1,F21*(VLOOKUP(D21,Sheet2!$M$2:$T$148,4)),".")</f>
        <v>.</v>
      </c>
      <c r="J21" s="30" t="str">
        <f>IF(D9&gt;1,F21*(VLOOKUP(D21,Sheet2!$M$2:$T$148,5)),".")</f>
        <v>.</v>
      </c>
      <c r="K21" s="30" t="str">
        <f>IF(D9&gt;1,F21*(VLOOKUP(D21,Sheet2!$M$2:$T$148,6)),".")</f>
        <v>.</v>
      </c>
      <c r="L21" s="30" t="str">
        <f>IF(D9&gt;1,F21*(VLOOKUP(D21,Sheet2!$M$2:$T$148,7)),".")</f>
        <v>.</v>
      </c>
      <c r="M21" s="30" t="str">
        <f>IF(D9&gt;1,F21*(VLOOKUP(D21,Sheet2!$M$2:$T$148,8)),".")</f>
        <v>.</v>
      </c>
      <c r="N21" s="30" t="str">
        <f>IF(D9&gt;1,((VLOOKUP(D21,Sheet2!$M$2:$Y$148,9))/3306.9)*E21,".")</f>
        <v>.</v>
      </c>
      <c r="O21" s="30" t="str">
        <f>IF(D9&gt;1,((VLOOKUP(D21,Sheet2!$M$2:$Y$148,10))/3306.9)*E21,".")</f>
        <v>.</v>
      </c>
      <c r="P21" s="30" t="str">
        <f>IF(D9&gt;1,((VLOOKUP(D21,Sheet2!$M$2:$Y$148,11))/3306.9)*E21,".")</f>
        <v>.</v>
      </c>
      <c r="Q21" s="30" t="str">
        <f>IF(D9&gt;1,((VLOOKUP(D21,Sheet2!$M$2:$Y$148,12))/3306.9)*E21,".")</f>
        <v>.</v>
      </c>
      <c r="R21" s="30" t="str">
        <f>IF(D9&gt;1,((VLOOKUP(D21,Sheet2!$M$2:$Y$148,13))/3306.9)*E21,".")</f>
        <v>.</v>
      </c>
      <c r="S21" s="4"/>
      <c r="T21" s="1"/>
      <c r="U21" s="34"/>
    </row>
    <row r="22" spans="1:21">
      <c r="A22" s="10">
        <v>3</v>
      </c>
      <c r="B22" s="11" t="str">
        <f t="shared" si="3"/>
        <v>.</v>
      </c>
      <c r="C22" s="10" t="str">
        <f t="shared" si="4"/>
        <v>.</v>
      </c>
      <c r="D22" s="13" t="str">
        <f t="shared" si="5"/>
        <v>.</v>
      </c>
      <c r="E22" s="13" t="str">
        <f t="shared" si="6"/>
        <v>.</v>
      </c>
      <c r="F22" s="30" t="str">
        <f t="shared" si="7"/>
        <v>.</v>
      </c>
      <c r="G22" s="30" t="str">
        <f>IF(D10&gt;1,F22*(VLOOKUP(D22,Sheet2!$M$2:$T$148,2)),".")</f>
        <v>.</v>
      </c>
      <c r="H22" s="30" t="str">
        <f>IF(D10&gt;1,F22*(VLOOKUP(D22,Sheet2!$M$2:$T$148,3)),".")</f>
        <v>.</v>
      </c>
      <c r="I22" s="30" t="str">
        <f>IF(D10&gt;1,F22*(VLOOKUP(D22,Sheet2!$M$2:$T$148,4)),".")</f>
        <v>.</v>
      </c>
      <c r="J22" s="30" t="str">
        <f>IF(D10&gt;1,F22*(VLOOKUP(D22,Sheet2!$M$2:$T$148,5)),".")</f>
        <v>.</v>
      </c>
      <c r="K22" s="30" t="str">
        <f>IF(D10&gt;1,F22*(VLOOKUP(D22,Sheet2!$M$2:$T$148,6)),".")</f>
        <v>.</v>
      </c>
      <c r="L22" s="30" t="str">
        <f>IF(D10&gt;1,F22*(VLOOKUP(D22,Sheet2!$M$2:$T$148,7)),".")</f>
        <v>.</v>
      </c>
      <c r="M22" s="30" t="str">
        <f>IF(D10&gt;1,F22*(VLOOKUP(D22,Sheet2!$M$2:$T$148,8)),".")</f>
        <v>.</v>
      </c>
      <c r="N22" s="30" t="str">
        <f>IF(D10&gt;1,((VLOOKUP(D22,Sheet2!$M$2:$Y$148,9))/3306.9)*E22,".")</f>
        <v>.</v>
      </c>
      <c r="O22" s="30" t="str">
        <f>IF(D10&gt;1,((VLOOKUP(D22,Sheet2!$M$2:$Y$148,10))/3306.9)*E22,".")</f>
        <v>.</v>
      </c>
      <c r="P22" s="30" t="str">
        <f>IF(D10&gt;1,((VLOOKUP(D22,Sheet2!$M$2:$Y$148,11))/3306.9)*E22,".")</f>
        <v>.</v>
      </c>
      <c r="Q22" s="30" t="str">
        <f>IF(D10&gt;1,((VLOOKUP(D22,Sheet2!$M$2:$Y$148,12))/3306.9)*E22,".")</f>
        <v>.</v>
      </c>
      <c r="R22" s="30" t="str">
        <f>IF(D10&gt;1,((VLOOKUP(D22,Sheet2!$M$2:$Y$148,13))/3306.9)*E22,".")</f>
        <v>.</v>
      </c>
      <c r="S22" s="4"/>
      <c r="T22" s="1"/>
      <c r="U22" s="34"/>
    </row>
    <row r="23" spans="1:21">
      <c r="A23" s="10">
        <v>4</v>
      </c>
      <c r="B23" s="11" t="str">
        <f t="shared" si="3"/>
        <v>.</v>
      </c>
      <c r="C23" s="10" t="str">
        <f t="shared" si="4"/>
        <v>.</v>
      </c>
      <c r="D23" s="13" t="str">
        <f t="shared" si="5"/>
        <v>.</v>
      </c>
      <c r="E23" s="13" t="str">
        <f t="shared" si="6"/>
        <v>.</v>
      </c>
      <c r="F23" s="30" t="str">
        <f t="shared" si="7"/>
        <v>.</v>
      </c>
      <c r="G23" s="30" t="str">
        <f>IF(D11&gt;1,F23*(VLOOKUP(D23,Sheet2!$M$2:$T$148,2)),".")</f>
        <v>.</v>
      </c>
      <c r="H23" s="30" t="str">
        <f>IF(D11&gt;1,F23*(VLOOKUP(D23,Sheet2!$M$2:$T$148,3)),".")</f>
        <v>.</v>
      </c>
      <c r="I23" s="30" t="str">
        <f>IF(D11&gt;1,F23*(VLOOKUP(D23,Sheet2!$M$2:$T$148,4)),".")</f>
        <v>.</v>
      </c>
      <c r="J23" s="30" t="str">
        <f>IF(D11&gt;1,F23*(VLOOKUP(D23,Sheet2!$M$2:$T$148,5)),".")</f>
        <v>.</v>
      </c>
      <c r="K23" s="30" t="str">
        <f>IF(D11&gt;1,F23*(VLOOKUP(D23,Sheet2!$M$2:$T$148,6)),".")</f>
        <v>.</v>
      </c>
      <c r="L23" s="30" t="str">
        <f>IF(D11&gt;1,F23*(VLOOKUP(D23,Sheet2!$M$2:$T$148,7)),".")</f>
        <v>.</v>
      </c>
      <c r="M23" s="30" t="str">
        <f>IF(D11&gt;1,F23*(VLOOKUP(D23,Sheet2!$M$2:$T$148,8)),".")</f>
        <v>.</v>
      </c>
      <c r="N23" s="30" t="str">
        <f>IF(D11&gt;1,((VLOOKUP(D23,Sheet2!$M$2:$Y$148,9))/3306.9)*E23,".")</f>
        <v>.</v>
      </c>
      <c r="O23" s="30" t="str">
        <f>IF(D11&gt;1,((VLOOKUP(D23,Sheet2!$M$2:$Y$148,10))/3306.9)*E23,".")</f>
        <v>.</v>
      </c>
      <c r="P23" s="30" t="str">
        <f>IF(D11&gt;1,((VLOOKUP(D23,Sheet2!$M$2:$Y$148,11))/3306.9)*E23,".")</f>
        <v>.</v>
      </c>
      <c r="Q23" s="30" t="str">
        <f>IF(D11&gt;1,((VLOOKUP(D23,Sheet2!$M$2:$Y$148,12))/3306.9)*E23,".")</f>
        <v>.</v>
      </c>
      <c r="R23" s="30" t="str">
        <f>IF(D11&gt;1,((VLOOKUP(D23,Sheet2!$M$2:$Y$148,13))/3306.9)*E23,".")</f>
        <v>.</v>
      </c>
      <c r="S23" s="4"/>
      <c r="T23" s="1"/>
      <c r="U23" s="34"/>
    </row>
    <row r="24" spans="1:21">
      <c r="A24" s="10">
        <v>5</v>
      </c>
      <c r="B24" s="11" t="str">
        <f t="shared" si="3"/>
        <v>.</v>
      </c>
      <c r="C24" s="10" t="str">
        <f t="shared" si="4"/>
        <v>.</v>
      </c>
      <c r="D24" s="13" t="str">
        <f t="shared" si="5"/>
        <v>.</v>
      </c>
      <c r="E24" s="13" t="str">
        <f t="shared" si="6"/>
        <v>.</v>
      </c>
      <c r="F24" s="30" t="str">
        <f t="shared" si="7"/>
        <v>.</v>
      </c>
      <c r="G24" s="30" t="str">
        <f>IF(D12&gt;1,F24*(VLOOKUP(D24,Sheet2!$M$2:$T$148,2)),".")</f>
        <v>.</v>
      </c>
      <c r="H24" s="30" t="str">
        <f>IF(D12&gt;1,F24*(VLOOKUP(D24,Sheet2!$M$2:$T$148,3)),".")</f>
        <v>.</v>
      </c>
      <c r="I24" s="30" t="str">
        <f>IF(D12&gt;1,F24*(VLOOKUP(D24,Sheet2!$M$2:$T$148,4)),".")</f>
        <v>.</v>
      </c>
      <c r="J24" s="30" t="str">
        <f>IF(D12&gt;1,F24*(VLOOKUP(D24,Sheet2!$M$2:$T$148,5)),".")</f>
        <v>.</v>
      </c>
      <c r="K24" s="30" t="str">
        <f>IF(D12&gt;1,F24*(VLOOKUP(D24,Sheet2!$M$2:$T$148,6)),".")</f>
        <v>.</v>
      </c>
      <c r="L24" s="30" t="str">
        <f>IF(D12&gt;1,F24*(VLOOKUP(D24,Sheet2!$M$2:$T$148,7)),".")</f>
        <v>.</v>
      </c>
      <c r="M24" s="30" t="str">
        <f>IF(D12&gt;1,F24*(VLOOKUP(D24,Sheet2!$M$2:$T$148,8)),".")</f>
        <v>.</v>
      </c>
      <c r="N24" s="30" t="str">
        <f>IF(D12&gt;1,((VLOOKUP(D24,Sheet2!$M$2:$Y$148,9))/3306.9)*E24,".")</f>
        <v>.</v>
      </c>
      <c r="O24" s="30" t="str">
        <f>IF(D12&gt;1,((VLOOKUP(D24,Sheet2!$M$2:$Y$148,10))/3306.9)*E24,".")</f>
        <v>.</v>
      </c>
      <c r="P24" s="30" t="str">
        <f>IF(D12&gt;1,((VLOOKUP(D24,Sheet2!$M$2:$Y$148,11))/3306.9)*E24,".")</f>
        <v>.</v>
      </c>
      <c r="Q24" s="30" t="str">
        <f>IF(D12&gt;1,((VLOOKUP(D24,Sheet2!$M$2:$Y$148,12))/3306.9)*E24,".")</f>
        <v>.</v>
      </c>
      <c r="R24" s="30" t="str">
        <f>IF(D12&gt;1,((VLOOKUP(D24,Sheet2!$M$2:$Y$148,13))/3306.9)*E24,".")</f>
        <v>.</v>
      </c>
      <c r="S24" s="4"/>
      <c r="T24" s="1"/>
      <c r="U24" s="34"/>
    </row>
    <row r="25" spans="1:21">
      <c r="A25" s="10">
        <v>6</v>
      </c>
      <c r="B25" s="11" t="str">
        <f t="shared" si="3"/>
        <v>.</v>
      </c>
      <c r="C25" s="10" t="str">
        <f t="shared" si="4"/>
        <v>.</v>
      </c>
      <c r="D25" s="13" t="str">
        <f t="shared" si="5"/>
        <v>.</v>
      </c>
      <c r="E25" s="13" t="str">
        <f t="shared" si="6"/>
        <v>.</v>
      </c>
      <c r="F25" s="30" t="str">
        <f t="shared" si="7"/>
        <v>.</v>
      </c>
      <c r="G25" s="30" t="str">
        <f>IF(D13&gt;1,F25*(VLOOKUP(D25,Sheet2!$M$2:$T$148,2)),".")</f>
        <v>.</v>
      </c>
      <c r="H25" s="30" t="str">
        <f>IF(D13&gt;1,F25*(VLOOKUP(D25,Sheet2!$M$2:$T$148,3)),".")</f>
        <v>.</v>
      </c>
      <c r="I25" s="30" t="str">
        <f>IF(D13&gt;1,F25*(VLOOKUP(D25,Sheet2!$M$2:$T$148,4)),".")</f>
        <v>.</v>
      </c>
      <c r="J25" s="30" t="str">
        <f>IF(D13&gt;1,F25*(VLOOKUP(D25,Sheet2!$M$2:$T$148,5)),".")</f>
        <v>.</v>
      </c>
      <c r="K25" s="30" t="str">
        <f>IF(D13&gt;1,F25*(VLOOKUP(D25,Sheet2!$M$2:$T$148,6)),".")</f>
        <v>.</v>
      </c>
      <c r="L25" s="30" t="str">
        <f>IF(D13&gt;1,F25*(VLOOKUP(D25,Sheet2!$M$2:$T$148,7)),".")</f>
        <v>.</v>
      </c>
      <c r="M25" s="30" t="str">
        <f>IF(D13&gt;1,F25*(VLOOKUP(D25,Sheet2!$M$2:$T$148,8)),".")</f>
        <v>.</v>
      </c>
      <c r="N25" s="30" t="str">
        <f>IF(D13&gt;1,((VLOOKUP(D25,Sheet2!$M$2:$Y$148,9))/3306.9)*E25,".")</f>
        <v>.</v>
      </c>
      <c r="O25" s="30" t="str">
        <f>IF(D13&gt;1,((VLOOKUP(D25,Sheet2!$M$2:$Y$148,10))/3306.9)*E25,".")</f>
        <v>.</v>
      </c>
      <c r="P25" s="30" t="str">
        <f>IF(D13&gt;1,((VLOOKUP(D25,Sheet2!$M$2:$Y$148,11))/3306.9)*E25,".")</f>
        <v>.</v>
      </c>
      <c r="Q25" s="30" t="str">
        <f>IF(D13&gt;1,((VLOOKUP(D25,Sheet2!$M$2:$Y$148,12))/3306.9)*E25,".")</f>
        <v>.</v>
      </c>
      <c r="R25" s="30" t="str">
        <f>IF(D13&gt;1,((VLOOKUP(D25,Sheet2!$M$2:$Y$148,13))/3306.9)*E25,".")</f>
        <v>.</v>
      </c>
      <c r="S25" s="4"/>
      <c r="T25" s="1"/>
      <c r="U25" s="34"/>
    </row>
    <row r="26" spans="1:21">
      <c r="A26" s="10">
        <v>7</v>
      </c>
      <c r="B26" s="11" t="str">
        <f t="shared" si="3"/>
        <v>.</v>
      </c>
      <c r="C26" s="10" t="str">
        <f t="shared" si="4"/>
        <v>.</v>
      </c>
      <c r="D26" s="13" t="str">
        <f t="shared" si="5"/>
        <v>.</v>
      </c>
      <c r="E26" s="13" t="str">
        <f t="shared" si="6"/>
        <v>.</v>
      </c>
      <c r="F26" s="30" t="str">
        <f t="shared" si="7"/>
        <v>.</v>
      </c>
      <c r="G26" s="30" t="str">
        <f>IF(D14&gt;1,F26*(VLOOKUP(D26,Sheet2!$M$2:$T$148,2)),".")</f>
        <v>.</v>
      </c>
      <c r="H26" s="30" t="str">
        <f>IF(D14&gt;1,F26*(VLOOKUP(D26,Sheet2!$M$2:$T$148,3)),".")</f>
        <v>.</v>
      </c>
      <c r="I26" s="30" t="str">
        <f>IF(D14&gt;1,F26*(VLOOKUP(D26,Sheet2!$M$2:$T$148,4)),".")</f>
        <v>.</v>
      </c>
      <c r="J26" s="30" t="str">
        <f>IF(D14&gt;1,F26*(VLOOKUP(D26,Sheet2!$M$2:$T$148,5)),".")</f>
        <v>.</v>
      </c>
      <c r="K26" s="30" t="str">
        <f>IF(D14&gt;1,F26*(VLOOKUP(D26,Sheet2!$M$2:$T$148,6)),".")</f>
        <v>.</v>
      </c>
      <c r="L26" s="30" t="str">
        <f>IF(D14&gt;1,F26*(VLOOKUP(D26,Sheet2!$M$2:$T$148,7)),".")</f>
        <v>.</v>
      </c>
      <c r="M26" s="30" t="str">
        <f>IF(D14&gt;1,F26*(VLOOKUP(D26,Sheet2!$M$2:$T$148,8)),".")</f>
        <v>.</v>
      </c>
      <c r="N26" s="30" t="str">
        <f>IF(D14&gt;1,((VLOOKUP(D26,Sheet2!$M$2:$Y$148,9))/3306.9)*E26,".")</f>
        <v>.</v>
      </c>
      <c r="O26" s="30" t="str">
        <f>IF(D14&gt;1,((VLOOKUP(D26,Sheet2!$M$2:$Y$148,10))/3306.9)*E26,".")</f>
        <v>.</v>
      </c>
      <c r="P26" s="30" t="str">
        <f>IF(D14&gt;1,((VLOOKUP(D26,Sheet2!$M$2:$Y$148,11))/3306.9)*E26,".")</f>
        <v>.</v>
      </c>
      <c r="Q26" s="30" t="str">
        <f>IF(D14&gt;1,((VLOOKUP(D26,Sheet2!$M$2:$Y$148,12))/3306.9)*E26,".")</f>
        <v>.</v>
      </c>
      <c r="R26" s="30" t="str">
        <f>IF(D14&gt;1,((VLOOKUP(D26,Sheet2!$M$2:$Y$148,13))/3306.9)*E26,".")</f>
        <v>.</v>
      </c>
      <c r="S26" s="4"/>
      <c r="T26" s="1"/>
      <c r="U26" s="34"/>
    </row>
    <row r="27" spans="1:21">
      <c r="A27" s="10">
        <v>8</v>
      </c>
      <c r="B27" s="11" t="str">
        <f t="shared" si="3"/>
        <v>.</v>
      </c>
      <c r="C27" s="10" t="str">
        <f t="shared" si="4"/>
        <v>.</v>
      </c>
      <c r="D27" s="13" t="str">
        <f t="shared" si="5"/>
        <v>.</v>
      </c>
      <c r="E27" s="13" t="str">
        <f t="shared" si="6"/>
        <v>.</v>
      </c>
      <c r="F27" s="30" t="str">
        <f t="shared" si="7"/>
        <v>.</v>
      </c>
      <c r="G27" s="30" t="str">
        <f>IF(D15&gt;1,F27*(VLOOKUP(D27,Sheet2!$M$2:$T$148,2)),".")</f>
        <v>.</v>
      </c>
      <c r="H27" s="30" t="str">
        <f>IF(D15&gt;1,F27*(VLOOKUP(D27,Sheet2!$M$2:$T$148,3)),".")</f>
        <v>.</v>
      </c>
      <c r="I27" s="30" t="str">
        <f>IF(D15&gt;1,F27*(VLOOKUP(D27,Sheet2!$M$2:$T$148,4)),".")</f>
        <v>.</v>
      </c>
      <c r="J27" s="30" t="str">
        <f>IF(D15&gt;1,F27*(VLOOKUP(D27,Sheet2!$M$2:$T$148,5)),".")</f>
        <v>.</v>
      </c>
      <c r="K27" s="30" t="str">
        <f>IF(D15&gt;1,F27*(VLOOKUP(D27,Sheet2!$M$2:$T$148,6)),".")</f>
        <v>.</v>
      </c>
      <c r="L27" s="30" t="str">
        <f>IF(D15&gt;1,F27*(VLOOKUP(D27,Sheet2!$M$2:$T$148,7)),".")</f>
        <v>.</v>
      </c>
      <c r="M27" s="30" t="str">
        <f>IF(D15&gt;1,F27*(VLOOKUP(D27,Sheet2!$M$2:$T$148,8)),".")</f>
        <v>.</v>
      </c>
      <c r="N27" s="30" t="str">
        <f>IF(D15&gt;1,((VLOOKUP(D27,Sheet2!$M$2:$Y$148,9))/3306.9)*E27,".")</f>
        <v>.</v>
      </c>
      <c r="O27" s="30" t="str">
        <f>IF(D15&gt;1,((VLOOKUP(D27,Sheet2!$M$2:$Y$148,10))/3306.9)*E27,".")</f>
        <v>.</v>
      </c>
      <c r="P27" s="30" t="str">
        <f>IF(D15&gt;1,((VLOOKUP(D27,Sheet2!$M$2:$Y$148,11))/3306.9)*E27,".")</f>
        <v>.</v>
      </c>
      <c r="Q27" s="30" t="str">
        <f>IF(D15&gt;1,((VLOOKUP(D27,Sheet2!$M$2:$Y$148,12))/3306.9)*E27,".")</f>
        <v>.</v>
      </c>
      <c r="R27" s="30" t="str">
        <f>IF(D15&gt;1,((VLOOKUP(D27,Sheet2!$M$2:$Y$148,13))/3306.9)*E27,".")</f>
        <v>.</v>
      </c>
      <c r="S27" s="4"/>
      <c r="T27" s="1"/>
    </row>
    <row r="28" spans="1:21">
      <c r="A28" s="10">
        <v>9</v>
      </c>
      <c r="B28" s="11" t="str">
        <f t="shared" si="3"/>
        <v>.</v>
      </c>
      <c r="C28" s="10" t="str">
        <f t="shared" si="4"/>
        <v>.</v>
      </c>
      <c r="D28" s="13" t="str">
        <f t="shared" si="5"/>
        <v>.</v>
      </c>
      <c r="E28" s="13" t="str">
        <f t="shared" si="6"/>
        <v>.</v>
      </c>
      <c r="F28" s="30" t="str">
        <f t="shared" si="7"/>
        <v>.</v>
      </c>
      <c r="G28" s="30" t="str">
        <f>IF(D16&gt;1,F28*(VLOOKUP(D28,Sheet2!$M$2:$T$148,2)),".")</f>
        <v>.</v>
      </c>
      <c r="H28" s="30" t="str">
        <f>IF(D16&gt;1,F28*(VLOOKUP(D28,Sheet2!$M$2:$T$148,3)),".")</f>
        <v>.</v>
      </c>
      <c r="I28" s="30" t="str">
        <f>IF(D16&gt;1,F28*(VLOOKUP(D28,Sheet2!$M$2:$T$148,4)),".")</f>
        <v>.</v>
      </c>
      <c r="J28" s="30" t="str">
        <f>IF(D16&gt;1,F28*(VLOOKUP(D28,Sheet2!$M$2:$T$148,5)),".")</f>
        <v>.</v>
      </c>
      <c r="K28" s="30" t="str">
        <f>IF(D16&gt;1,F28*(VLOOKUP(D28,Sheet2!$M$2:$T$148,6)),".")</f>
        <v>.</v>
      </c>
      <c r="L28" s="30" t="str">
        <f>IF(D16&gt;1,F28*(VLOOKUP(D28,Sheet2!$M$2:$T$148,7)),".")</f>
        <v>.</v>
      </c>
      <c r="M28" s="30" t="str">
        <f>IF(D16&gt;1,F28*(VLOOKUP(D28,Sheet2!$M$2:$T$148,8)),".")</f>
        <v>.</v>
      </c>
      <c r="N28" s="30" t="str">
        <f>IF(D16&gt;1,((VLOOKUP(D28,Sheet2!$M$2:$Y$148,9))/3306.9)*E28,".")</f>
        <v>.</v>
      </c>
      <c r="O28" s="30" t="str">
        <f>IF(D16&gt;1,((VLOOKUP(D28,Sheet2!$M$2:$Y$148,10))/3306.9)*E28,".")</f>
        <v>.</v>
      </c>
      <c r="P28" s="30" t="str">
        <f>IF(D16&gt;1,((VLOOKUP(D28,Sheet2!$M$2:$Y$148,11))/3306.9)*E28,".")</f>
        <v>.</v>
      </c>
      <c r="Q28" s="30" t="str">
        <f>IF(D16&gt;1,((VLOOKUP(D28,Sheet2!$M$2:$Y$148,12))/3306.9)*E28,".")</f>
        <v>.</v>
      </c>
      <c r="R28" s="30" t="str">
        <f>IF(D16&gt;1,((VLOOKUP(D28,Sheet2!$M$2:$Y$148,13))/3306.9)*E28,".")</f>
        <v>.</v>
      </c>
      <c r="S28" s="24"/>
      <c r="T28" s="1"/>
    </row>
    <row r="29" spans="1:21">
      <c r="A29" s="10">
        <v>10</v>
      </c>
      <c r="B29" s="11" t="str">
        <f t="shared" si="3"/>
        <v>.</v>
      </c>
      <c r="C29" s="10" t="str">
        <f t="shared" si="4"/>
        <v>.</v>
      </c>
      <c r="D29" s="13" t="str">
        <f t="shared" si="5"/>
        <v>.</v>
      </c>
      <c r="E29" s="13" t="str">
        <f t="shared" si="6"/>
        <v>.</v>
      </c>
      <c r="F29" s="30" t="str">
        <f t="shared" si="7"/>
        <v>.</v>
      </c>
      <c r="G29" s="30" t="str">
        <f>IF(D17&gt;1,F29*(VLOOKUP(D29,Sheet2!$M$2:$T$148,2)),".")</f>
        <v>.</v>
      </c>
      <c r="H29" s="30" t="str">
        <f>IF(D17&gt;1,F29*(VLOOKUP(D29,Sheet2!$M$2:$T$148,3)),".")</f>
        <v>.</v>
      </c>
      <c r="I29" s="30" t="str">
        <f>IF(D17&gt;1,F29*(VLOOKUP(D29,Sheet2!$M$2:$T$148,4)),".")</f>
        <v>.</v>
      </c>
      <c r="J29" s="30" t="str">
        <f>IF(D17&gt;1,F29*(VLOOKUP(D29,Sheet2!$M$2:$T$148,5)),".")</f>
        <v>.</v>
      </c>
      <c r="K29" s="30" t="str">
        <f>IF(D17&gt;1,F29*(VLOOKUP(D29,Sheet2!$M$2:$T$148,6)),".")</f>
        <v>.</v>
      </c>
      <c r="L29" s="30" t="str">
        <f>IF(D17&gt;1,F29*(VLOOKUP(D29,Sheet2!$M$2:$T$148,7)),".")</f>
        <v>.</v>
      </c>
      <c r="M29" s="30" t="str">
        <f>IF(D17&gt;1,F29*(VLOOKUP(D29,Sheet2!$M$2:$T$148,8)),".")</f>
        <v>.</v>
      </c>
      <c r="N29" s="30" t="str">
        <f>IF(D17&gt;1,((VLOOKUP(D29,Sheet2!$M$2:$Y$148,9))/3306.9)*E29,".")</f>
        <v>.</v>
      </c>
      <c r="O29" s="30" t="str">
        <f>IF(D17&gt;1,((VLOOKUP(D29,Sheet2!$M$2:$Y$148,10))/3306.9)*E29,".")</f>
        <v>.</v>
      </c>
      <c r="P29" s="30" t="str">
        <f>IF(D17&gt;1,((VLOOKUP(D29,Sheet2!$M$2:$Y$148,11))/3306.9)*E29,".")</f>
        <v>.</v>
      </c>
      <c r="Q29" s="30" t="str">
        <f>IF(D17&gt;1,((VLOOKUP(D29,Sheet2!$M$2:$Y$148,12))/3306.9)*E29,".")</f>
        <v>.</v>
      </c>
      <c r="R29" s="30" t="str">
        <f>IF(D17&gt;1,((VLOOKUP(D29,Sheet2!$M$2:$Y$148,13))/3306.9)*E29,".")</f>
        <v>.</v>
      </c>
      <c r="S29" s="4"/>
      <c r="T29" s="1"/>
    </row>
    <row r="30" spans="1:21">
      <c r="A30" s="23" t="s">
        <v>73</v>
      </c>
      <c r="B30" s="4"/>
      <c r="C30" s="4"/>
      <c r="D30" s="4"/>
      <c r="E30" s="4"/>
      <c r="F30" s="4"/>
      <c r="G30" s="4"/>
      <c r="H30" s="4"/>
      <c r="I30" s="4"/>
      <c r="J30" s="4"/>
      <c r="K30" s="4"/>
      <c r="L30" s="4"/>
      <c r="M30" s="4"/>
      <c r="N30" s="4"/>
      <c r="O30" s="4"/>
      <c r="P30" s="4"/>
      <c r="Q30" s="4"/>
      <c r="R30" s="4"/>
      <c r="S30" s="4"/>
      <c r="T30" s="1"/>
    </row>
    <row r="31" spans="1:21">
      <c r="A31" s="23" t="s">
        <v>35</v>
      </c>
      <c r="B31" s="4"/>
      <c r="C31" s="4"/>
      <c r="D31" s="4"/>
      <c r="E31" s="4"/>
      <c r="F31" s="4"/>
      <c r="G31" s="4"/>
      <c r="H31" s="4"/>
      <c r="I31" s="4"/>
      <c r="J31" s="4"/>
      <c r="K31" s="4"/>
      <c r="L31" s="4"/>
      <c r="M31" s="4"/>
      <c r="N31" s="4"/>
      <c r="O31" s="4"/>
      <c r="P31" s="4"/>
      <c r="Q31" s="4"/>
      <c r="R31" s="4"/>
      <c r="S31" s="4"/>
      <c r="T31" s="1"/>
    </row>
    <row r="32" spans="1:21">
      <c r="A32" s="23" t="s">
        <v>37</v>
      </c>
      <c r="B32" s="4"/>
      <c r="C32" s="4"/>
      <c r="D32" s="4"/>
      <c r="E32" s="4"/>
      <c r="F32" s="4"/>
      <c r="G32" s="4"/>
      <c r="H32" s="4"/>
      <c r="I32" s="4"/>
      <c r="J32" s="4"/>
      <c r="K32" s="4"/>
      <c r="L32" s="4"/>
      <c r="M32" s="4"/>
      <c r="N32" s="4"/>
      <c r="O32" s="4"/>
      <c r="P32" s="4"/>
      <c r="Q32" s="4"/>
      <c r="R32" s="4"/>
      <c r="S32" s="4"/>
      <c r="T32" s="1"/>
    </row>
    <row r="33" spans="1:20">
      <c r="A33" s="32" t="s">
        <v>76</v>
      </c>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sheetData>
  <sheetProtection password="97FF" sheet="1" selectLockedCells="1"/>
  <protectedRanges>
    <protectedRange sqref="C14:G17 C8:C13 F8:G13" name="Range1"/>
    <protectedRange sqref="D8:E13" name="Range1_1"/>
  </protectedRanges>
  <mergeCells count="1">
    <mergeCell ref="D5:E5"/>
  </mergeCells>
  <phoneticPr fontId="0" type="noConversion"/>
  <pageMargins left="0.5" right="0.5" top="0.5" bottom="0.5" header="0.31496062992126" footer="0.31496062992126"/>
  <pageSetup scale="74" orientation="landscape" r:id="rId1"/>
  <drawing r:id="rId2"/>
</worksheet>
</file>

<file path=xl/worksheets/sheet3.xml><?xml version="1.0" encoding="utf-8"?>
<worksheet xmlns="http://schemas.openxmlformats.org/spreadsheetml/2006/main" xmlns:r="http://schemas.openxmlformats.org/officeDocument/2006/relationships">
  <sheetPr>
    <tabColor rgb="FF0000FF"/>
    <pageSetUpPr fitToPage="1"/>
  </sheetPr>
  <dimension ref="A1:S33"/>
  <sheetViews>
    <sheetView zoomScaleNormal="100" workbookViewId="0">
      <selection activeCell="E8" sqref="E8"/>
    </sheetView>
  </sheetViews>
  <sheetFormatPr defaultRowHeight="15"/>
  <cols>
    <col min="1" max="1" width="9.140625" customWidth="1"/>
    <col min="17" max="17" width="11.140625" customWidth="1"/>
    <col min="18" max="18" width="12.85546875" customWidth="1"/>
    <col min="28" max="28" width="10.85546875" customWidth="1"/>
  </cols>
  <sheetData>
    <row r="1" spans="1:19" ht="26.25">
      <c r="A1" s="2"/>
      <c r="B1" s="2"/>
      <c r="C1" s="2"/>
      <c r="D1" s="2"/>
      <c r="E1" s="2"/>
      <c r="F1" s="2"/>
      <c r="G1" s="4"/>
      <c r="H1" s="24"/>
      <c r="I1" s="24"/>
      <c r="J1" s="24"/>
      <c r="K1" s="24"/>
      <c r="L1" s="24"/>
      <c r="M1" s="24"/>
      <c r="N1" s="4"/>
      <c r="O1" s="4"/>
      <c r="P1" s="4"/>
      <c r="Q1" s="24"/>
      <c r="R1" s="25" t="s">
        <v>77</v>
      </c>
      <c r="S1" s="2"/>
    </row>
    <row r="2" spans="1:19" ht="23.25">
      <c r="A2" s="2"/>
      <c r="B2" s="2"/>
      <c r="C2" s="2"/>
      <c r="D2" s="2"/>
      <c r="E2" s="35" t="s">
        <v>79</v>
      </c>
      <c r="F2" s="2"/>
      <c r="G2" s="4"/>
      <c r="H2" s="24"/>
      <c r="I2" s="24"/>
      <c r="J2" s="24"/>
      <c r="K2" s="24"/>
      <c r="L2" s="24"/>
      <c r="M2" s="24"/>
      <c r="N2" s="4"/>
      <c r="O2" s="4"/>
      <c r="P2" s="4"/>
      <c r="Q2" s="24"/>
      <c r="R2" s="26" t="s">
        <v>38</v>
      </c>
      <c r="S2" s="2"/>
    </row>
    <row r="3" spans="1:19" ht="18.75">
      <c r="A3" s="2"/>
      <c r="B3" s="2"/>
      <c r="C3" s="2"/>
      <c r="E3" s="2"/>
      <c r="F3" s="2"/>
      <c r="G3" s="4"/>
      <c r="H3" s="24"/>
      <c r="I3" s="24"/>
      <c r="J3" s="24"/>
      <c r="K3" s="24"/>
      <c r="L3" s="24"/>
      <c r="M3" s="24"/>
      <c r="N3" s="4"/>
      <c r="O3" s="4"/>
      <c r="P3" s="4"/>
      <c r="Q3" s="24"/>
      <c r="R3" s="27" t="s">
        <v>79</v>
      </c>
      <c r="S3" s="2"/>
    </row>
    <row r="4" spans="1:19" ht="26.25">
      <c r="A4" s="2"/>
      <c r="B4" s="2"/>
      <c r="C4" s="2"/>
      <c r="D4" s="2"/>
      <c r="E4" s="2"/>
      <c r="F4" s="2"/>
      <c r="G4" s="28"/>
      <c r="H4" s="1"/>
      <c r="I4" s="24"/>
      <c r="J4" s="24"/>
      <c r="K4" s="24"/>
      <c r="L4" s="24"/>
      <c r="M4" s="24"/>
      <c r="N4" s="4"/>
      <c r="O4" s="4"/>
      <c r="P4" s="4"/>
      <c r="Q4" s="24"/>
      <c r="R4" s="24"/>
      <c r="S4" s="3"/>
    </row>
    <row r="5" spans="1:19" ht="21">
      <c r="A5" s="2"/>
      <c r="C5" s="4"/>
      <c r="D5" s="99" t="s">
        <v>21</v>
      </c>
      <c r="E5" s="99"/>
      <c r="F5" s="2"/>
      <c r="G5" s="24"/>
      <c r="H5" s="24"/>
      <c r="I5" s="24"/>
      <c r="J5" s="24"/>
      <c r="K5" s="24"/>
      <c r="L5" s="24"/>
      <c r="M5" s="24"/>
      <c r="N5" s="4"/>
      <c r="O5" s="4"/>
      <c r="P5" s="4"/>
      <c r="Q5" s="4"/>
      <c r="R5" s="4"/>
      <c r="S5" s="2"/>
    </row>
    <row r="6" spans="1:19" ht="30">
      <c r="A6" s="2"/>
      <c r="B6" s="5" t="s">
        <v>0</v>
      </c>
      <c r="C6" s="6" t="s">
        <v>1</v>
      </c>
      <c r="D6" s="16" t="s">
        <v>2</v>
      </c>
      <c r="E6" s="17" t="s">
        <v>64</v>
      </c>
      <c r="F6" s="5" t="s">
        <v>68</v>
      </c>
      <c r="G6" s="5" t="s">
        <v>67</v>
      </c>
      <c r="H6" s="29"/>
      <c r="I6" s="29" t="s">
        <v>78</v>
      </c>
      <c r="J6" s="4"/>
      <c r="K6" s="4"/>
      <c r="L6" s="4"/>
      <c r="M6" s="4"/>
      <c r="N6" s="4"/>
      <c r="O6" s="4"/>
      <c r="P6" s="4"/>
      <c r="Q6" s="4"/>
      <c r="R6" s="4"/>
      <c r="S6" s="2"/>
    </row>
    <row r="7" spans="1:19">
      <c r="A7" s="2"/>
      <c r="B7" s="7"/>
      <c r="C7" s="8"/>
      <c r="D7" s="18"/>
      <c r="E7" s="19"/>
      <c r="F7" s="2"/>
      <c r="G7" s="2"/>
      <c r="H7" s="4"/>
      <c r="I7" s="4"/>
      <c r="J7" s="4"/>
      <c r="K7" s="4"/>
      <c r="L7" s="4"/>
      <c r="M7" s="4"/>
      <c r="N7" s="4"/>
      <c r="O7" s="4"/>
      <c r="P7" s="4"/>
      <c r="Q7" s="4"/>
      <c r="R7" s="4"/>
      <c r="S7" s="2"/>
    </row>
    <row r="8" spans="1:19">
      <c r="A8" s="2"/>
      <c r="B8" s="9">
        <v>1</v>
      </c>
      <c r="C8" s="12">
        <v>1</v>
      </c>
      <c r="D8" s="33">
        <v>14</v>
      </c>
      <c r="E8" s="15"/>
      <c r="F8" s="22">
        <f>IF(D8&gt;1,E8*0.4546,".")</f>
        <v>0</v>
      </c>
      <c r="G8" s="31">
        <f>IF(D8&gt;1,E8/239,".")</f>
        <v>0</v>
      </c>
      <c r="H8" s="29"/>
      <c r="I8" s="29" t="s">
        <v>51</v>
      </c>
      <c r="J8" s="4"/>
      <c r="K8" s="4"/>
      <c r="L8" s="4"/>
      <c r="M8" s="4"/>
      <c r="N8" s="4"/>
      <c r="O8" s="4"/>
      <c r="P8" s="4"/>
      <c r="Q8" s="4"/>
      <c r="R8" s="4"/>
      <c r="S8" s="2"/>
    </row>
    <row r="9" spans="1:19">
      <c r="A9" s="2"/>
      <c r="B9" s="9">
        <v>2</v>
      </c>
      <c r="C9" s="12">
        <f>IF(D8&gt;1,D8+1,".")</f>
        <v>15</v>
      </c>
      <c r="D9" s="14"/>
      <c r="E9" s="15"/>
      <c r="F9" s="22" t="str">
        <f t="shared" ref="F9:F17" si="0">IF(D9&gt;1,E9*0.4546,".")</f>
        <v>.</v>
      </c>
      <c r="G9" s="31" t="str">
        <f t="shared" ref="G9:G17" si="1">IF(D9&gt;1,E9/239,".")</f>
        <v>.</v>
      </c>
      <c r="H9" s="29"/>
      <c r="I9" s="29"/>
      <c r="J9" s="4"/>
      <c r="K9" s="4"/>
      <c r="L9" s="4"/>
      <c r="M9" s="4"/>
      <c r="N9" s="4"/>
      <c r="O9" s="4"/>
      <c r="P9" s="4"/>
      <c r="Q9" s="4"/>
      <c r="R9" s="4"/>
      <c r="S9" s="2"/>
    </row>
    <row r="10" spans="1:19">
      <c r="A10" s="2"/>
      <c r="B10" s="9">
        <v>3</v>
      </c>
      <c r="C10" s="12" t="str">
        <f t="shared" ref="C10:C17" si="2">IF(D9&gt;1,D9+1,".")</f>
        <v>.</v>
      </c>
      <c r="D10" s="14"/>
      <c r="E10" s="15"/>
      <c r="F10" s="22" t="str">
        <f t="shared" si="0"/>
        <v>.</v>
      </c>
      <c r="G10" s="31" t="str">
        <f t="shared" si="1"/>
        <v>.</v>
      </c>
      <c r="H10" s="29"/>
      <c r="I10" s="29" t="s">
        <v>74</v>
      </c>
      <c r="J10" s="4"/>
      <c r="K10" s="4"/>
      <c r="L10" s="4"/>
      <c r="M10" s="4"/>
      <c r="N10" s="4"/>
      <c r="O10" s="4"/>
      <c r="P10" s="4"/>
      <c r="Q10" s="4"/>
      <c r="R10" s="4"/>
      <c r="S10" s="2"/>
    </row>
    <row r="11" spans="1:19">
      <c r="A11" s="2"/>
      <c r="B11" s="9">
        <v>4</v>
      </c>
      <c r="C11" s="12" t="str">
        <f t="shared" si="2"/>
        <v>.</v>
      </c>
      <c r="D11" s="14"/>
      <c r="E11" s="15"/>
      <c r="F11" s="22" t="str">
        <f t="shared" si="0"/>
        <v>.</v>
      </c>
      <c r="G11" s="31" t="str">
        <f t="shared" si="1"/>
        <v>.</v>
      </c>
      <c r="H11" s="29"/>
      <c r="I11" s="29"/>
      <c r="J11" s="4"/>
      <c r="K11" s="4"/>
      <c r="L11" s="4"/>
      <c r="M11" s="4"/>
      <c r="N11" s="4"/>
      <c r="O11" s="4"/>
      <c r="P11" s="4"/>
      <c r="Q11" s="4"/>
      <c r="R11" s="4"/>
      <c r="S11" s="2"/>
    </row>
    <row r="12" spans="1:19">
      <c r="A12" s="2"/>
      <c r="B12" s="9">
        <v>5</v>
      </c>
      <c r="C12" s="12" t="str">
        <f t="shared" si="2"/>
        <v>.</v>
      </c>
      <c r="D12" s="14"/>
      <c r="E12" s="15"/>
      <c r="F12" s="22" t="str">
        <f t="shared" si="0"/>
        <v>.</v>
      </c>
      <c r="G12" s="31" t="str">
        <f t="shared" si="1"/>
        <v>.</v>
      </c>
      <c r="H12" s="29"/>
      <c r="I12" s="29" t="s">
        <v>72</v>
      </c>
      <c r="J12" s="4"/>
      <c r="K12" s="4"/>
      <c r="L12" s="4"/>
      <c r="M12" s="4"/>
      <c r="N12" s="4"/>
      <c r="O12" s="4"/>
      <c r="P12" s="4"/>
      <c r="Q12" s="4"/>
      <c r="R12" s="4"/>
      <c r="S12" s="2"/>
    </row>
    <row r="13" spans="1:19">
      <c r="A13" s="2"/>
      <c r="B13" s="9">
        <v>6</v>
      </c>
      <c r="C13" s="12" t="str">
        <f t="shared" si="2"/>
        <v>.</v>
      </c>
      <c r="D13" s="14"/>
      <c r="E13" s="15"/>
      <c r="F13" s="22" t="str">
        <f t="shared" si="0"/>
        <v>.</v>
      </c>
      <c r="G13" s="31" t="str">
        <f t="shared" si="1"/>
        <v>.</v>
      </c>
      <c r="H13" s="4"/>
      <c r="I13" s="4"/>
      <c r="J13" s="4"/>
      <c r="K13" s="4"/>
      <c r="L13" s="4"/>
      <c r="M13" s="4"/>
      <c r="N13" s="4"/>
      <c r="O13" s="4"/>
      <c r="P13" s="4"/>
      <c r="Q13" s="4"/>
      <c r="R13" s="4"/>
      <c r="S13" s="2"/>
    </row>
    <row r="14" spans="1:19">
      <c r="A14" s="2"/>
      <c r="B14" s="9">
        <v>7</v>
      </c>
      <c r="C14" s="12" t="str">
        <f t="shared" si="2"/>
        <v>.</v>
      </c>
      <c r="D14" s="14"/>
      <c r="E14" s="15"/>
      <c r="F14" s="22" t="str">
        <f t="shared" si="0"/>
        <v>.</v>
      </c>
      <c r="G14" s="31" t="str">
        <f t="shared" si="1"/>
        <v>.</v>
      </c>
      <c r="H14" s="29"/>
      <c r="I14" s="29" t="s">
        <v>50</v>
      </c>
      <c r="J14" s="4"/>
      <c r="K14" s="4"/>
      <c r="L14" s="4"/>
      <c r="M14" s="4"/>
      <c r="N14" s="4"/>
      <c r="O14" s="4"/>
      <c r="P14" s="4"/>
      <c r="Q14" s="4"/>
      <c r="R14" s="4"/>
      <c r="S14" s="2"/>
    </row>
    <row r="15" spans="1:19">
      <c r="A15" s="2"/>
      <c r="B15" s="9">
        <v>8</v>
      </c>
      <c r="C15" s="12" t="str">
        <f t="shared" si="2"/>
        <v>.</v>
      </c>
      <c r="D15" s="14"/>
      <c r="E15" s="15"/>
      <c r="F15" s="22" t="str">
        <f t="shared" si="0"/>
        <v>.</v>
      </c>
      <c r="G15" s="31" t="str">
        <f t="shared" si="1"/>
        <v>.</v>
      </c>
      <c r="H15" s="4"/>
      <c r="I15" s="4"/>
      <c r="J15" s="4"/>
      <c r="K15" s="4"/>
      <c r="L15" s="4"/>
      <c r="M15" s="4"/>
      <c r="N15" s="4"/>
      <c r="O15" s="4"/>
      <c r="P15" s="4"/>
      <c r="Q15" s="4"/>
      <c r="R15" s="4"/>
      <c r="S15" s="2"/>
    </row>
    <row r="16" spans="1:19">
      <c r="A16" s="2"/>
      <c r="B16" s="9">
        <v>9</v>
      </c>
      <c r="C16" s="12" t="str">
        <f t="shared" si="2"/>
        <v>.</v>
      </c>
      <c r="D16" s="14"/>
      <c r="E16" s="15"/>
      <c r="F16" s="22" t="str">
        <f t="shared" si="0"/>
        <v>.</v>
      </c>
      <c r="G16" s="31" t="str">
        <f t="shared" si="1"/>
        <v>.</v>
      </c>
      <c r="H16" s="4"/>
      <c r="I16" s="4"/>
      <c r="J16" s="4"/>
      <c r="K16" s="4"/>
      <c r="L16" s="4"/>
      <c r="M16" s="4"/>
      <c r="N16" s="4"/>
      <c r="O16" s="4"/>
      <c r="P16" s="4"/>
      <c r="Q16" s="4"/>
      <c r="R16" s="4"/>
      <c r="S16" s="2"/>
    </row>
    <row r="17" spans="1:19">
      <c r="A17" s="2"/>
      <c r="B17" s="9">
        <v>10</v>
      </c>
      <c r="C17" s="12" t="str">
        <f t="shared" si="2"/>
        <v>.</v>
      </c>
      <c r="D17" s="14"/>
      <c r="E17" s="15"/>
      <c r="F17" s="22" t="str">
        <f t="shared" si="0"/>
        <v>.</v>
      </c>
      <c r="G17" s="31" t="str">
        <f t="shared" si="1"/>
        <v>.</v>
      </c>
      <c r="H17" s="4"/>
      <c r="I17" s="4"/>
      <c r="J17" s="4"/>
      <c r="K17" s="4"/>
      <c r="L17" s="4"/>
      <c r="M17" s="4"/>
      <c r="N17" s="4"/>
      <c r="O17" s="4"/>
      <c r="P17" s="4"/>
      <c r="Q17" s="24"/>
      <c r="R17" s="24"/>
      <c r="S17" s="3"/>
    </row>
    <row r="18" spans="1:19">
      <c r="A18" s="3"/>
      <c r="B18" s="3"/>
      <c r="C18" s="3"/>
      <c r="D18" s="3"/>
      <c r="E18" s="3"/>
      <c r="F18" s="3"/>
      <c r="G18" s="3"/>
      <c r="H18" s="3"/>
      <c r="I18" s="3"/>
      <c r="J18" s="3"/>
      <c r="K18" s="3"/>
      <c r="L18" s="3"/>
      <c r="M18" s="3"/>
      <c r="N18" s="2"/>
      <c r="O18" s="2"/>
      <c r="P18" s="3"/>
      <c r="Q18" s="3"/>
      <c r="R18" s="3"/>
      <c r="S18" s="3"/>
    </row>
    <row r="19" spans="1:19" ht="30">
      <c r="A19" s="20" t="s">
        <v>0</v>
      </c>
      <c r="B19" s="21" t="s">
        <v>1</v>
      </c>
      <c r="C19" s="21" t="s">
        <v>2</v>
      </c>
      <c r="D19" s="20" t="s">
        <v>3</v>
      </c>
      <c r="E19" s="20" t="s">
        <v>64</v>
      </c>
      <c r="F19" s="20" t="s">
        <v>39</v>
      </c>
      <c r="G19" s="20" t="s">
        <v>40</v>
      </c>
      <c r="H19" s="20" t="s">
        <v>41</v>
      </c>
      <c r="I19" s="20" t="s">
        <v>42</v>
      </c>
      <c r="J19" s="20" t="s">
        <v>43</v>
      </c>
      <c r="K19" s="20" t="s">
        <v>44</v>
      </c>
      <c r="L19" s="20" t="s">
        <v>45</v>
      </c>
      <c r="M19" s="20" t="s">
        <v>71</v>
      </c>
      <c r="N19" s="20" t="s">
        <v>46</v>
      </c>
      <c r="O19" s="20" t="s">
        <v>47</v>
      </c>
      <c r="P19" s="20" t="s">
        <v>48</v>
      </c>
      <c r="Q19" s="20" t="s">
        <v>49</v>
      </c>
      <c r="R19" s="20" t="s">
        <v>70</v>
      </c>
      <c r="S19" s="2"/>
    </row>
    <row r="20" spans="1:19">
      <c r="A20" s="10">
        <v>1</v>
      </c>
      <c r="B20" s="11">
        <f>IF(D8&gt;1,C8,".")</f>
        <v>1</v>
      </c>
      <c r="C20" s="10">
        <f>IF(D8&gt;1,D8,".")</f>
        <v>14</v>
      </c>
      <c r="D20" s="13">
        <f>IF(D8&gt;1,B20+((C20-B20)/2),".")</f>
        <v>7.5</v>
      </c>
      <c r="E20" s="13">
        <f>IF(D8&gt;1,E8,".")</f>
        <v>0</v>
      </c>
      <c r="F20" s="30">
        <f>IF(D8&gt;1,(0.695*(EXP((D20*-0.0073)))*(E20)/1000)/0.95,".")</f>
        <v>0</v>
      </c>
      <c r="G20" s="30">
        <f>IF(D8&gt;1,F20*(VLOOKUP(D20,Sheet2!$M$2:$T$148,2)),".")</f>
        <v>0</v>
      </c>
      <c r="H20" s="30">
        <f>IF(D8&gt;1,F20*(VLOOKUP(D20,Sheet2!$M$2:$T$148,3)),".")</f>
        <v>0</v>
      </c>
      <c r="I20" s="30">
        <f>IF(D8&gt;1,F20*(VLOOKUP(D20,Sheet2!$M$2:$T$148,4)),".")</f>
        <v>0</v>
      </c>
      <c r="J20" s="30">
        <f>IF(D8&gt;1,F20*(VLOOKUP(D20,Sheet2!$M$2:$T$148,5)),".")</f>
        <v>0</v>
      </c>
      <c r="K20" s="30">
        <f>IF(D8&gt;1,F20*(VLOOKUP(D20,Sheet2!$M$2:$T$148,6)),".")</f>
        <v>0</v>
      </c>
      <c r="L20" s="30">
        <f>IF(D8&gt;1,F20*(VLOOKUP(D20,Sheet2!$M$2:$T$148,7)),".")</f>
        <v>0</v>
      </c>
      <c r="M20" s="30">
        <f>IF(D8&gt;1,F20*(VLOOKUP(D20,Sheet2!$M$2:$T$148,8)),".")</f>
        <v>0</v>
      </c>
      <c r="N20" s="30">
        <f>IF(D8&gt;1,((VLOOKUP(D20,Sheet2!$M$2:$Y$148,9))/3306.9)*E20,".")</f>
        <v>0</v>
      </c>
      <c r="O20" s="30">
        <f>IF(D8&gt;1,((VLOOKUP(D20,Sheet2!$M$2:$Y$148,10))/3306.9)*E20,".")</f>
        <v>0</v>
      </c>
      <c r="P20" s="30">
        <f>IF(D8&gt;1,((VLOOKUP(D20,Sheet2!$M$2:$Y$148,11))/3306.9)*E20,".")</f>
        <v>0</v>
      </c>
      <c r="Q20" s="30">
        <f>IF(D8&gt;1,((VLOOKUP(D20,Sheet2!$M$2:$Y$148,12))/3306.9)*E20,".")</f>
        <v>0</v>
      </c>
      <c r="R20" s="30">
        <f>IF(D8&gt;1,((VLOOKUP(D20,Sheet2!$M$2:$Y$148,13))/3306.9)*E20,".")</f>
        <v>0</v>
      </c>
      <c r="S20" s="2"/>
    </row>
    <row r="21" spans="1:19">
      <c r="A21" s="10">
        <v>2</v>
      </c>
      <c r="B21" s="11" t="str">
        <f t="shared" ref="B21:B29" si="3">IF(D9&gt;1,C9,".")</f>
        <v>.</v>
      </c>
      <c r="C21" s="10" t="str">
        <f t="shared" ref="C21:C29" si="4">IF(D9&gt;1,D9,".")</f>
        <v>.</v>
      </c>
      <c r="D21" s="13" t="str">
        <f t="shared" ref="D21:D29" si="5">IF(D9&gt;1,B21+((C21-B21)/2),".")</f>
        <v>.</v>
      </c>
      <c r="E21" s="13" t="str">
        <f t="shared" ref="E21:E29" si="6">IF(D9&gt;1,E9,".")</f>
        <v>.</v>
      </c>
      <c r="F21" s="30" t="str">
        <f>IF(D9&gt;1,(0.695*(EXP((D21*-0.0073)))*(E21)/1000)/0.94,".")</f>
        <v>.</v>
      </c>
      <c r="G21" s="30" t="str">
        <f>IF(D9&gt;1,F21*(VLOOKUP(D21,Sheet2!$M$2:$T$148,2)),".")</f>
        <v>.</v>
      </c>
      <c r="H21" s="30" t="str">
        <f>IF(D9&gt;1,F21*(VLOOKUP(D21,Sheet2!$M$2:$T$148,3)),".")</f>
        <v>.</v>
      </c>
      <c r="I21" s="30" t="str">
        <f>IF(D9&gt;1,F21*(VLOOKUP(D21,Sheet2!$M$2:$T$148,4)),".")</f>
        <v>.</v>
      </c>
      <c r="J21" s="30" t="str">
        <f>IF(D9&gt;1,F21*(VLOOKUP(D21,Sheet2!$M$2:$T$148,5)),".")</f>
        <v>.</v>
      </c>
      <c r="K21" s="30" t="str">
        <f>IF(D9&gt;1,F21*(VLOOKUP(D21,Sheet2!$M$2:$T$148,6)),".")</f>
        <v>.</v>
      </c>
      <c r="L21" s="30" t="str">
        <f>IF(D9&gt;1,F21*(VLOOKUP(D21,Sheet2!$M$2:$T$148,7)),".")</f>
        <v>.</v>
      </c>
      <c r="M21" s="30" t="str">
        <f>IF(D9&gt;1,F21*(VLOOKUP(D21,Sheet2!$M$2:$T$148,8)),".")</f>
        <v>.</v>
      </c>
      <c r="N21" s="30" t="str">
        <f>IF(D9&gt;1,((VLOOKUP(D21,Sheet2!$M$2:$Y$148,9))/3306.9)*E21,".")</f>
        <v>.</v>
      </c>
      <c r="O21" s="30" t="str">
        <f>IF(D9&gt;1,((VLOOKUP(D21,Sheet2!$M$2:$Y$148,10))/3306.9)*E21,".")</f>
        <v>.</v>
      </c>
      <c r="P21" s="30" t="str">
        <f>IF(D9&gt;1,((VLOOKUP(D21,Sheet2!$M$2:$Y$148,11))/3306.9)*E21,".")</f>
        <v>.</v>
      </c>
      <c r="Q21" s="30" t="str">
        <f>IF(D9&gt;1,((VLOOKUP(D21,Sheet2!$M$2:$Y$148,12))/3306.9)*E21,".")</f>
        <v>.</v>
      </c>
      <c r="R21" s="30" t="str">
        <f>IF(D9&gt;1,((VLOOKUP(D21,Sheet2!$M$2:$Y$148,13))/3306.9)*E21,".")</f>
        <v>.</v>
      </c>
      <c r="S21" s="2"/>
    </row>
    <row r="22" spans="1:19">
      <c r="A22" s="10">
        <v>3</v>
      </c>
      <c r="B22" s="11" t="str">
        <f t="shared" si="3"/>
        <v>.</v>
      </c>
      <c r="C22" s="10" t="str">
        <f t="shared" si="4"/>
        <v>.</v>
      </c>
      <c r="D22" s="13" t="str">
        <f t="shared" si="5"/>
        <v>.</v>
      </c>
      <c r="E22" s="13" t="str">
        <f t="shared" si="6"/>
        <v>.</v>
      </c>
      <c r="F22" s="30" t="str">
        <f>IF(D10&gt;1,(0.695*(EXP((D22*-0.0073)))*(E22)/1000)/0.93,".")</f>
        <v>.</v>
      </c>
      <c r="G22" s="30" t="str">
        <f>IF(D10&gt;1,F22*(VLOOKUP(D22,Sheet2!$M$2:$T$148,2)),".")</f>
        <v>.</v>
      </c>
      <c r="H22" s="30" t="str">
        <f>IF(D10&gt;1,F22*(VLOOKUP(D22,Sheet2!$M$2:$T$148,3)),".")</f>
        <v>.</v>
      </c>
      <c r="I22" s="30" t="str">
        <f>IF(D10&gt;1,F22*(VLOOKUP(D22,Sheet2!$M$2:$T$148,4)),".")</f>
        <v>.</v>
      </c>
      <c r="J22" s="30" t="str">
        <f>IF(D10&gt;1,F22*(VLOOKUP(D22,Sheet2!$M$2:$T$148,5)),".")</f>
        <v>.</v>
      </c>
      <c r="K22" s="30" t="str">
        <f>IF(D10&gt;1,F22*(VLOOKUP(D22,Sheet2!$M$2:$T$148,6)),".")</f>
        <v>.</v>
      </c>
      <c r="L22" s="30" t="str">
        <f>IF(D10&gt;1,F22*(VLOOKUP(D22,Sheet2!$M$2:$T$148,7)),".")</f>
        <v>.</v>
      </c>
      <c r="M22" s="30" t="str">
        <f>IF(D10&gt;1,F22*(VLOOKUP(D22,Sheet2!$M$2:$T$148,8)),".")</f>
        <v>.</v>
      </c>
      <c r="N22" s="30" t="str">
        <f>IF(D10&gt;1,((VLOOKUP(D22,Sheet2!$M$2:$Y$148,9))/3306.9)*E22,".")</f>
        <v>.</v>
      </c>
      <c r="O22" s="30" t="str">
        <f>IF(D10&gt;1,((VLOOKUP(D22,Sheet2!$M$2:$Y$148,10))/3306.9)*E22,".")</f>
        <v>.</v>
      </c>
      <c r="P22" s="30" t="str">
        <f>IF(D10&gt;1,((VLOOKUP(D22,Sheet2!$M$2:$Y$148,11))/3306.9)*E22,".")</f>
        <v>.</v>
      </c>
      <c r="Q22" s="30" t="str">
        <f>IF(D10&gt;1,((VLOOKUP(D22,Sheet2!$M$2:$Y$148,12))/3306.9)*E22,".")</f>
        <v>.</v>
      </c>
      <c r="R22" s="30" t="str">
        <f>IF(D10&gt;1,((VLOOKUP(D22,Sheet2!$M$2:$Y$148,13))/3306.9)*E22,".")</f>
        <v>.</v>
      </c>
      <c r="S22" s="2"/>
    </row>
    <row r="23" spans="1:19">
      <c r="A23" s="10">
        <v>4</v>
      </c>
      <c r="B23" s="11" t="str">
        <f t="shared" si="3"/>
        <v>.</v>
      </c>
      <c r="C23" s="10" t="str">
        <f t="shared" si="4"/>
        <v>.</v>
      </c>
      <c r="D23" s="13" t="str">
        <f t="shared" si="5"/>
        <v>.</v>
      </c>
      <c r="E23" s="13" t="str">
        <f t="shared" si="6"/>
        <v>.</v>
      </c>
      <c r="F23" s="30" t="str">
        <f>IF(D11&gt;1,(0.695*(EXP((D23*-0.0073)))*(E23)/1000)/0.92,".")</f>
        <v>.</v>
      </c>
      <c r="G23" s="30" t="str">
        <f>IF(D11&gt;1,F23*(VLOOKUP(D23,Sheet2!$M$2:$T$148,2)),".")</f>
        <v>.</v>
      </c>
      <c r="H23" s="30" t="str">
        <f>IF(D11&gt;1,F23*(VLOOKUP(D23,Sheet2!$M$2:$T$148,3)),".")</f>
        <v>.</v>
      </c>
      <c r="I23" s="30" t="str">
        <f>IF(D11&gt;1,F23*(VLOOKUP(D23,Sheet2!$M$2:$T$148,4)),".")</f>
        <v>.</v>
      </c>
      <c r="J23" s="30" t="str">
        <f>IF(D11&gt;1,F23*(VLOOKUP(D23,Sheet2!$M$2:$T$148,5)),".")</f>
        <v>.</v>
      </c>
      <c r="K23" s="30" t="str">
        <f>IF(D11&gt;1,F23*(VLOOKUP(D23,Sheet2!$M$2:$T$148,6)),".")</f>
        <v>.</v>
      </c>
      <c r="L23" s="30" t="str">
        <f>IF(D11&gt;1,F23*(VLOOKUP(D23,Sheet2!$M$2:$T$148,7)),".")</f>
        <v>.</v>
      </c>
      <c r="M23" s="30" t="str">
        <f>IF(D11&gt;1,F23*(VLOOKUP(D23,Sheet2!$M$2:$T$148,8)),".")</f>
        <v>.</v>
      </c>
      <c r="N23" s="30" t="str">
        <f>IF(D11&gt;1,((VLOOKUP(D23,Sheet2!$M$2:$Y$148,9))/3306.9)*E23,".")</f>
        <v>.</v>
      </c>
      <c r="O23" s="30" t="str">
        <f>IF(D11&gt;1,((VLOOKUP(D23,Sheet2!$M$2:$Y$148,10))/3306.9)*E23,".")</f>
        <v>.</v>
      </c>
      <c r="P23" s="30" t="str">
        <f>IF(D11&gt;1,((VLOOKUP(D23,Sheet2!$M$2:$Y$148,11))/3306.9)*E23,".")</f>
        <v>.</v>
      </c>
      <c r="Q23" s="30" t="str">
        <f>IF(D11&gt;1,((VLOOKUP(D23,Sheet2!$M$2:$Y$148,12))/3306.9)*E23,".")</f>
        <v>.</v>
      </c>
      <c r="R23" s="30" t="str">
        <f>IF(D11&gt;1,((VLOOKUP(D23,Sheet2!$M$2:$Y$148,13))/3306.9)*E23,".")</f>
        <v>.</v>
      </c>
      <c r="S23" s="2"/>
    </row>
    <row r="24" spans="1:19">
      <c r="A24" s="10">
        <v>5</v>
      </c>
      <c r="B24" s="11" t="str">
        <f t="shared" si="3"/>
        <v>.</v>
      </c>
      <c r="C24" s="10" t="str">
        <f t="shared" si="4"/>
        <v>.</v>
      </c>
      <c r="D24" s="13" t="str">
        <f t="shared" si="5"/>
        <v>.</v>
      </c>
      <c r="E24" s="13" t="str">
        <f t="shared" si="6"/>
        <v>.</v>
      </c>
      <c r="F24" s="30" t="str">
        <f>IF(D12&gt;1,(0.695*(EXP((D24*-0.0073)))*(E24)/1000)/0.92,".")</f>
        <v>.</v>
      </c>
      <c r="G24" s="30" t="str">
        <f>IF(D12&gt;1,F24*(VLOOKUP(D24,Sheet2!$M$2:$T$148,2)),".")</f>
        <v>.</v>
      </c>
      <c r="H24" s="30" t="str">
        <f>IF(D12&gt;1,F24*(VLOOKUP(D24,Sheet2!$M$2:$T$148,3)),".")</f>
        <v>.</v>
      </c>
      <c r="I24" s="30" t="str">
        <f>IF(D12&gt;1,F24*(VLOOKUP(D24,Sheet2!$M$2:$T$148,4)),".")</f>
        <v>.</v>
      </c>
      <c r="J24" s="30" t="str">
        <f>IF(D12&gt;1,F24*(VLOOKUP(D24,Sheet2!$M$2:$T$148,5)),".")</f>
        <v>.</v>
      </c>
      <c r="K24" s="30" t="str">
        <f>IF(D12&gt;1,F24*(VLOOKUP(D24,Sheet2!$M$2:$T$148,6)),".")</f>
        <v>.</v>
      </c>
      <c r="L24" s="30" t="str">
        <f>IF(D12&gt;1,F24*(VLOOKUP(D24,Sheet2!$M$2:$T$148,7)),".")</f>
        <v>.</v>
      </c>
      <c r="M24" s="30" t="str">
        <f>IF(D12&gt;1,F24*(VLOOKUP(D24,Sheet2!$M$2:$T$148,8)),".")</f>
        <v>.</v>
      </c>
      <c r="N24" s="30" t="str">
        <f>IF(D12&gt;1,((VLOOKUP(D24,Sheet2!$M$2:$Y$148,9))/3306.9)*E24,".")</f>
        <v>.</v>
      </c>
      <c r="O24" s="30" t="str">
        <f>IF(D12&gt;1,((VLOOKUP(D24,Sheet2!$M$2:$Y$148,10))/3306.9)*E24,".")</f>
        <v>.</v>
      </c>
      <c r="P24" s="30" t="str">
        <f>IF(D12&gt;1,((VLOOKUP(D24,Sheet2!$M$2:$Y$148,11))/3306.9)*E24,".")</f>
        <v>.</v>
      </c>
      <c r="Q24" s="30" t="str">
        <f>IF(D12&gt;1,((VLOOKUP(D24,Sheet2!$M$2:$Y$148,12))/3306.9)*E24,".")</f>
        <v>.</v>
      </c>
      <c r="R24" s="30" t="str">
        <f>IF(D12&gt;1,((VLOOKUP(D24,Sheet2!$M$2:$Y$148,13))/3306.9)*E24,".")</f>
        <v>.</v>
      </c>
      <c r="S24" s="2"/>
    </row>
    <row r="25" spans="1:19">
      <c r="A25" s="10">
        <v>6</v>
      </c>
      <c r="B25" s="11" t="str">
        <f t="shared" si="3"/>
        <v>.</v>
      </c>
      <c r="C25" s="10" t="str">
        <f t="shared" si="4"/>
        <v>.</v>
      </c>
      <c r="D25" s="13" t="str">
        <f t="shared" si="5"/>
        <v>.</v>
      </c>
      <c r="E25" s="13" t="str">
        <f t="shared" si="6"/>
        <v>.</v>
      </c>
      <c r="F25" s="30" t="str">
        <f>IF(D13&gt;1,(0.695*(EXP((D25*-0.0073)))*(E25)/1000)/0.91,".")</f>
        <v>.</v>
      </c>
      <c r="G25" s="30" t="str">
        <f>IF(D13&gt;1,F25*(VLOOKUP(D25,Sheet2!$M$2:$T$148,2)),".")</f>
        <v>.</v>
      </c>
      <c r="H25" s="30" t="str">
        <f>IF(D13&gt;1,F25*(VLOOKUP(D25,Sheet2!$M$2:$T$148,3)),".")</f>
        <v>.</v>
      </c>
      <c r="I25" s="30" t="str">
        <f>IF(D13&gt;1,F25*(VLOOKUP(D25,Sheet2!$M$2:$T$148,4)),".")</f>
        <v>.</v>
      </c>
      <c r="J25" s="30" t="str">
        <f>IF(D13&gt;1,F25*(VLOOKUP(D25,Sheet2!$M$2:$T$148,5)),".")</f>
        <v>.</v>
      </c>
      <c r="K25" s="30" t="str">
        <f>IF(D13&gt;1,F25*(VLOOKUP(D25,Sheet2!$M$2:$T$148,6)),".")</f>
        <v>.</v>
      </c>
      <c r="L25" s="30" t="str">
        <f>IF(D13&gt;1,F25*(VLOOKUP(D25,Sheet2!$M$2:$T$148,7)),".")</f>
        <v>.</v>
      </c>
      <c r="M25" s="30" t="str">
        <f>IF(D13&gt;1,F25*(VLOOKUP(D25,Sheet2!$M$2:$T$148,8)),".")</f>
        <v>.</v>
      </c>
      <c r="N25" s="30" t="str">
        <f>IF(D13&gt;1,((VLOOKUP(D25,Sheet2!$M$2:$Y$148,9))/3306.9)*E25,".")</f>
        <v>.</v>
      </c>
      <c r="O25" s="30" t="str">
        <f>IF(D13&gt;1,((VLOOKUP(D25,Sheet2!$M$2:$Y$148,10))/3306.9)*E25,".")</f>
        <v>.</v>
      </c>
      <c r="P25" s="30" t="str">
        <f>IF(D13&gt;1,((VLOOKUP(D25,Sheet2!$M$2:$Y$148,11))/3306.9)*E25,".")</f>
        <v>.</v>
      </c>
      <c r="Q25" s="30" t="str">
        <f>IF(D13&gt;1,((VLOOKUP(D25,Sheet2!$M$2:$Y$148,12))/3306.9)*E25,".")</f>
        <v>.</v>
      </c>
      <c r="R25" s="30" t="str">
        <f>IF(D13&gt;1,((VLOOKUP(D25,Sheet2!$M$2:$Y$148,13))/3306.9)*E25,".")</f>
        <v>.</v>
      </c>
      <c r="S25" s="2"/>
    </row>
    <row r="26" spans="1:19">
      <c r="A26" s="10">
        <v>7</v>
      </c>
      <c r="B26" s="11" t="str">
        <f t="shared" si="3"/>
        <v>.</v>
      </c>
      <c r="C26" s="10" t="str">
        <f t="shared" si="4"/>
        <v>.</v>
      </c>
      <c r="D26" s="13" t="str">
        <f t="shared" si="5"/>
        <v>.</v>
      </c>
      <c r="E26" s="13" t="str">
        <f t="shared" si="6"/>
        <v>.</v>
      </c>
      <c r="F26" s="30" t="str">
        <f>IF(D14&gt;1,(0.695*(EXP((D26*-0.0073)))*(E26)/1000)/0.91,".")</f>
        <v>.</v>
      </c>
      <c r="G26" s="30" t="str">
        <f>IF(D14&gt;1,F26*(VLOOKUP(D26,Sheet2!$M$2:$T$148,2)),".")</f>
        <v>.</v>
      </c>
      <c r="H26" s="30" t="str">
        <f>IF(D14&gt;1,F26*(VLOOKUP(D26,Sheet2!$M$2:$T$148,3)),".")</f>
        <v>.</v>
      </c>
      <c r="I26" s="30" t="str">
        <f>IF(D14&gt;1,F26*(VLOOKUP(D26,Sheet2!$M$2:$T$148,4)),".")</f>
        <v>.</v>
      </c>
      <c r="J26" s="30" t="str">
        <f>IF(D14&gt;1,F26*(VLOOKUP(D26,Sheet2!$M$2:$T$148,5)),".")</f>
        <v>.</v>
      </c>
      <c r="K26" s="30" t="str">
        <f>IF(D14&gt;1,F26*(VLOOKUP(D26,Sheet2!$M$2:$T$148,6)),".")</f>
        <v>.</v>
      </c>
      <c r="L26" s="30" t="str">
        <f>IF(D14&gt;1,F26*(VLOOKUP(D26,Sheet2!$M$2:$T$148,7)),".")</f>
        <v>.</v>
      </c>
      <c r="M26" s="30" t="str">
        <f>IF(D14&gt;1,F26*(VLOOKUP(D26,Sheet2!$M$2:$T$148,8)),".")</f>
        <v>.</v>
      </c>
      <c r="N26" s="30" t="str">
        <f>IF(D14&gt;1,((VLOOKUP(D26,Sheet2!$M$2:$Y$148,9))/3306.9)*E26,".")</f>
        <v>.</v>
      </c>
      <c r="O26" s="30" t="str">
        <f>IF(D14&gt;1,((VLOOKUP(D26,Sheet2!$M$2:$Y$148,10))/3306.9)*E26,".")</f>
        <v>.</v>
      </c>
      <c r="P26" s="30" t="str">
        <f>IF(D14&gt;1,((VLOOKUP(D26,Sheet2!$M$2:$Y$148,11))/3306.9)*E26,".")</f>
        <v>.</v>
      </c>
      <c r="Q26" s="30" t="str">
        <f>IF(D14&gt;1,((VLOOKUP(D26,Sheet2!$M$2:$Y$148,12))/3306.9)*E26,".")</f>
        <v>.</v>
      </c>
      <c r="R26" s="30" t="str">
        <f>IF(D14&gt;1,((VLOOKUP(D26,Sheet2!$M$2:$Y$148,13))/3306.9)*E26,".")</f>
        <v>.</v>
      </c>
      <c r="S26" s="2"/>
    </row>
    <row r="27" spans="1:19">
      <c r="A27" s="10">
        <v>8</v>
      </c>
      <c r="B27" s="11" t="str">
        <f t="shared" si="3"/>
        <v>.</v>
      </c>
      <c r="C27" s="10" t="str">
        <f t="shared" si="4"/>
        <v>.</v>
      </c>
      <c r="D27" s="13" t="str">
        <f t="shared" si="5"/>
        <v>.</v>
      </c>
      <c r="E27" s="13" t="str">
        <f t="shared" si="6"/>
        <v>.</v>
      </c>
      <c r="F27" s="30" t="str">
        <f>IF(D15&gt;1,(0.695*(EXP((D27*-0.0073)))*(E27)/1000)/0.91,".")</f>
        <v>.</v>
      </c>
      <c r="G27" s="30" t="str">
        <f>IF(D15&gt;1,F27*(VLOOKUP(D27,Sheet2!$M$2:$T$148,2)),".")</f>
        <v>.</v>
      </c>
      <c r="H27" s="30" t="str">
        <f>IF(D15&gt;1,F27*(VLOOKUP(D27,Sheet2!$M$2:$T$148,3)),".")</f>
        <v>.</v>
      </c>
      <c r="I27" s="30" t="str">
        <f>IF(D15&gt;1,F27*(VLOOKUP(D27,Sheet2!$M$2:$T$148,4)),".")</f>
        <v>.</v>
      </c>
      <c r="J27" s="30" t="str">
        <f>IF(D15&gt;1,F27*(VLOOKUP(D27,Sheet2!$M$2:$T$148,5)),".")</f>
        <v>.</v>
      </c>
      <c r="K27" s="30" t="str">
        <f>IF(D15&gt;1,F27*(VLOOKUP(D27,Sheet2!$M$2:$T$148,6)),".")</f>
        <v>.</v>
      </c>
      <c r="L27" s="30" t="str">
        <f>IF(D15&gt;1,F27*(VLOOKUP(D27,Sheet2!$M$2:$T$148,7)),".")</f>
        <v>.</v>
      </c>
      <c r="M27" s="30" t="str">
        <f>IF(D15&gt;1,F27*(VLOOKUP(D27,Sheet2!$M$2:$T$148,8)),".")</f>
        <v>.</v>
      </c>
      <c r="N27" s="30" t="str">
        <f>IF(D15&gt;1,((VLOOKUP(D27,Sheet2!$M$2:$Y$148,9))/3306.9)*E27,".")</f>
        <v>.</v>
      </c>
      <c r="O27" s="30" t="str">
        <f>IF(D15&gt;1,((VLOOKUP(D27,Sheet2!$M$2:$Y$148,10))/3306.9)*E27,".")</f>
        <v>.</v>
      </c>
      <c r="P27" s="30" t="str">
        <f>IF(D15&gt;1,((VLOOKUP(D27,Sheet2!$M$2:$Y$148,11))/3306.9)*E27,".")</f>
        <v>.</v>
      </c>
      <c r="Q27" s="30" t="str">
        <f>IF(D15&gt;1,((VLOOKUP(D27,Sheet2!$M$2:$Y$148,12))/3306.9)*E27,".")</f>
        <v>.</v>
      </c>
      <c r="R27" s="30" t="str">
        <f>IF(D15&gt;1,((VLOOKUP(D27,Sheet2!$M$2:$Y$148,13))/3306.9)*E27,".")</f>
        <v>.</v>
      </c>
      <c r="S27" s="2"/>
    </row>
    <row r="28" spans="1:19">
      <c r="A28" s="10">
        <v>9</v>
      </c>
      <c r="B28" s="11" t="str">
        <f t="shared" si="3"/>
        <v>.</v>
      </c>
      <c r="C28" s="10" t="str">
        <f t="shared" si="4"/>
        <v>.</v>
      </c>
      <c r="D28" s="13" t="str">
        <f t="shared" si="5"/>
        <v>.</v>
      </c>
      <c r="E28" s="13" t="str">
        <f t="shared" si="6"/>
        <v>.</v>
      </c>
      <c r="F28" s="30" t="str">
        <f>IF(D16&gt;1,(0.695*(EXP((D28*-0.0073)))*(E28)/1000)/0.91,".")</f>
        <v>.</v>
      </c>
      <c r="G28" s="30" t="str">
        <f>IF(D16&gt;1,F28*(VLOOKUP(D28,Sheet2!$M$2:$T$148,2)),".")</f>
        <v>.</v>
      </c>
      <c r="H28" s="30" t="str">
        <f>IF(D16&gt;1,F28*(VLOOKUP(D28,Sheet2!$M$2:$T$148,3)),".")</f>
        <v>.</v>
      </c>
      <c r="I28" s="30" t="str">
        <f>IF(D16&gt;1,F28*(VLOOKUP(D28,Sheet2!$M$2:$T$148,4)),".")</f>
        <v>.</v>
      </c>
      <c r="J28" s="30" t="str">
        <f>IF(D16&gt;1,F28*(VLOOKUP(D28,Sheet2!$M$2:$T$148,5)),".")</f>
        <v>.</v>
      </c>
      <c r="K28" s="30" t="str">
        <f>IF(D16&gt;1,F28*(VLOOKUP(D28,Sheet2!$M$2:$T$148,6)),".")</f>
        <v>.</v>
      </c>
      <c r="L28" s="30" t="str">
        <f>IF(D16&gt;1,F28*(VLOOKUP(D28,Sheet2!$M$2:$T$148,7)),".")</f>
        <v>.</v>
      </c>
      <c r="M28" s="30" t="str">
        <f>IF(D16&gt;1,F28*(VLOOKUP(D28,Sheet2!$M$2:$T$148,8)),".")</f>
        <v>.</v>
      </c>
      <c r="N28" s="30" t="str">
        <f>IF(D16&gt;1,((VLOOKUP(D28,Sheet2!$M$2:$Y$148,9))/3306.9)*E28,".")</f>
        <v>.</v>
      </c>
      <c r="O28" s="30" t="str">
        <f>IF(D16&gt;1,((VLOOKUP(D28,Sheet2!$M$2:$Y$148,10))/3306.9)*E28,".")</f>
        <v>.</v>
      </c>
      <c r="P28" s="30" t="str">
        <f>IF(D16&gt;1,((VLOOKUP(D28,Sheet2!$M$2:$Y$148,11))/3306.9)*E28,".")</f>
        <v>.</v>
      </c>
      <c r="Q28" s="30" t="str">
        <f>IF(D16&gt;1,((VLOOKUP(D28,Sheet2!$M$2:$Y$148,12))/3306.9)*E28,".")</f>
        <v>.</v>
      </c>
      <c r="R28" s="30" t="str">
        <f>IF(D16&gt;1,((VLOOKUP(D28,Sheet2!$M$2:$Y$148,13))/3306.9)*E28,".")</f>
        <v>.</v>
      </c>
      <c r="S28" s="3"/>
    </row>
    <row r="29" spans="1:19">
      <c r="A29" s="10">
        <v>10</v>
      </c>
      <c r="B29" s="11" t="str">
        <f t="shared" si="3"/>
        <v>.</v>
      </c>
      <c r="C29" s="10" t="str">
        <f t="shared" si="4"/>
        <v>.</v>
      </c>
      <c r="D29" s="13" t="str">
        <f t="shared" si="5"/>
        <v>.</v>
      </c>
      <c r="E29" s="13" t="str">
        <f t="shared" si="6"/>
        <v>.</v>
      </c>
      <c r="F29" s="30" t="str">
        <f>IF(D17&gt;1,(0.695*(EXP((D29*-0.0073)))*(E29)/1000)/0.91,".")</f>
        <v>.</v>
      </c>
      <c r="G29" s="30" t="str">
        <f>IF(D17&gt;1,F29*(VLOOKUP(D29,Sheet2!$M$2:$T$148,2)),".")</f>
        <v>.</v>
      </c>
      <c r="H29" s="30" t="str">
        <f>IF(D17&gt;1,F29*(VLOOKUP(D29,Sheet2!$M$2:$T$148,3)),".")</f>
        <v>.</v>
      </c>
      <c r="I29" s="30" t="str">
        <f>IF(D17&gt;1,F29*(VLOOKUP(D29,Sheet2!$M$2:$T$148,4)),".")</f>
        <v>.</v>
      </c>
      <c r="J29" s="30" t="str">
        <f>IF(D17&gt;1,F29*(VLOOKUP(D29,Sheet2!$M$2:$T$148,5)),".")</f>
        <v>.</v>
      </c>
      <c r="K29" s="30" t="str">
        <f>IF(D17&gt;1,F29*(VLOOKUP(D29,Sheet2!$M$2:$T$148,6)),".")</f>
        <v>.</v>
      </c>
      <c r="L29" s="30" t="str">
        <f>IF(D17&gt;1,F29*(VLOOKUP(D29,Sheet2!$M$2:$T$148,7)),".")</f>
        <v>.</v>
      </c>
      <c r="M29" s="30" t="str">
        <f>IF(D17&gt;1,F29*(VLOOKUP(D29,Sheet2!$M$2:$T$148,8)),".")</f>
        <v>.</v>
      </c>
      <c r="N29" s="30" t="str">
        <f>IF(D17&gt;1,((VLOOKUP(D29,Sheet2!$M$2:$Y$148,9))/3306.9)*E29,".")</f>
        <v>.</v>
      </c>
      <c r="O29" s="30" t="str">
        <f>IF(D17&gt;1,((VLOOKUP(D29,Sheet2!$M$2:$Y$148,10))/3306.9)*E29,".")</f>
        <v>.</v>
      </c>
      <c r="P29" s="30" t="str">
        <f>IF(D17&gt;1,((VLOOKUP(D29,Sheet2!$M$2:$Y$148,11))/3306.9)*E29,".")</f>
        <v>.</v>
      </c>
      <c r="Q29" s="30" t="str">
        <f>IF(D17&gt;1,((VLOOKUP(D29,Sheet2!$M$2:$Y$148,12))/3306.9)*E29,".")</f>
        <v>.</v>
      </c>
      <c r="R29" s="30" t="str">
        <f>IF(D17&gt;1,((VLOOKUP(D29,Sheet2!$M$2:$Y$148,13))/3306.9)*E29,".")</f>
        <v>.</v>
      </c>
      <c r="S29" s="2"/>
    </row>
    <row r="30" spans="1:19">
      <c r="A30" s="23" t="s">
        <v>73</v>
      </c>
      <c r="B30" s="4"/>
      <c r="C30" s="4"/>
      <c r="D30" s="4"/>
      <c r="E30" s="4"/>
      <c r="F30" s="4"/>
      <c r="G30" s="4"/>
      <c r="H30" s="4"/>
      <c r="I30" s="4"/>
      <c r="J30" s="4"/>
      <c r="K30" s="4"/>
      <c r="L30" s="4"/>
      <c r="M30" s="4"/>
      <c r="N30" s="4"/>
      <c r="O30" s="4"/>
      <c r="P30" s="4"/>
      <c r="Q30" s="4"/>
      <c r="R30" s="4"/>
      <c r="S30" s="2"/>
    </row>
    <row r="31" spans="1:19">
      <c r="A31" s="23" t="s">
        <v>35</v>
      </c>
      <c r="B31" s="4"/>
      <c r="C31" s="4"/>
      <c r="D31" s="4"/>
      <c r="E31" s="4"/>
      <c r="F31" s="4"/>
      <c r="G31" s="4"/>
      <c r="H31" s="4"/>
      <c r="I31" s="4"/>
      <c r="J31" s="4"/>
      <c r="K31" s="4"/>
      <c r="L31" s="4"/>
      <c r="M31" s="4"/>
      <c r="N31" s="4"/>
      <c r="O31" s="4"/>
      <c r="P31" s="4"/>
      <c r="Q31" s="4"/>
      <c r="R31" s="4"/>
      <c r="S31" s="2"/>
    </row>
    <row r="32" spans="1:19">
      <c r="A32" s="23" t="s">
        <v>37</v>
      </c>
      <c r="B32" s="4"/>
      <c r="C32" s="4"/>
      <c r="D32" s="4"/>
      <c r="E32" s="4"/>
      <c r="F32" s="4"/>
      <c r="G32" s="4"/>
      <c r="H32" s="4"/>
      <c r="I32" s="4"/>
      <c r="J32" s="4"/>
      <c r="K32" s="4"/>
      <c r="L32" s="4"/>
      <c r="M32" s="4"/>
      <c r="N32" s="4"/>
      <c r="O32" s="4"/>
      <c r="P32" s="4"/>
      <c r="Q32" s="4"/>
      <c r="R32" s="4"/>
      <c r="S32" s="2"/>
    </row>
    <row r="33" spans="1:19">
      <c r="A33" s="4" t="s">
        <v>76</v>
      </c>
      <c r="B33" s="4"/>
      <c r="C33" s="4"/>
      <c r="D33" s="4"/>
      <c r="E33" s="4"/>
      <c r="F33" s="4"/>
      <c r="G33" s="4"/>
      <c r="H33" s="4"/>
      <c r="I33" s="4"/>
      <c r="J33" s="4"/>
      <c r="K33" s="4"/>
      <c r="L33" s="4"/>
      <c r="M33" s="4"/>
      <c r="N33" s="4"/>
      <c r="O33" s="4"/>
      <c r="P33" s="4"/>
      <c r="Q33" s="4"/>
      <c r="R33" s="4"/>
      <c r="S33" s="4"/>
    </row>
  </sheetData>
  <sheetProtection password="E7FF" sheet="1" selectLockedCells="1"/>
  <protectedRanges>
    <protectedRange sqref="C8 C16:G17 C9:C15 F9:G15 F8:G8" name="Range1"/>
    <protectedRange sqref="D8:E8 D15:E15" name="Range1_2"/>
    <protectedRange sqref="D14:E14" name="Range1_1"/>
    <protectedRange sqref="D9:E13" name="Range1_1_1"/>
  </protectedRanges>
  <mergeCells count="1">
    <mergeCell ref="D5:E5"/>
  </mergeCells>
  <pageMargins left="0.51181102362204722" right="0.51181102362204722" top="0.51181102362204722" bottom="0.51181102362204722" header="0.31496062992125984" footer="0.31496062992125984"/>
  <pageSetup scale="74" orientation="landscape" r:id="rId1"/>
  <drawing r:id="rId2"/>
</worksheet>
</file>

<file path=xl/worksheets/sheet4.xml><?xml version="1.0" encoding="utf-8"?>
<worksheet xmlns="http://schemas.openxmlformats.org/spreadsheetml/2006/main" xmlns:r="http://schemas.openxmlformats.org/officeDocument/2006/relationships">
  <sheetPr>
    <tabColor rgb="FF0000FF"/>
    <pageSetUpPr fitToPage="1"/>
  </sheetPr>
  <dimension ref="A1:S33"/>
  <sheetViews>
    <sheetView zoomScaleNormal="100" workbookViewId="0">
      <selection activeCell="D9" sqref="D9"/>
    </sheetView>
  </sheetViews>
  <sheetFormatPr defaultRowHeight="15"/>
  <cols>
    <col min="1" max="1" width="9.140625" customWidth="1"/>
    <col min="17" max="17" width="11.140625" customWidth="1"/>
    <col min="18" max="18" width="12.85546875" customWidth="1"/>
    <col min="28" max="28" width="10.85546875" customWidth="1"/>
  </cols>
  <sheetData>
    <row r="1" spans="1:19" ht="26.25">
      <c r="A1" s="2"/>
      <c r="B1" s="2"/>
      <c r="C1" s="2"/>
      <c r="D1" s="2"/>
      <c r="E1" s="2"/>
      <c r="F1" s="2"/>
      <c r="G1" s="4"/>
      <c r="H1" s="24"/>
      <c r="I1" s="24"/>
      <c r="J1" s="24"/>
      <c r="K1" s="24"/>
      <c r="L1" s="24"/>
      <c r="M1" s="24"/>
      <c r="N1" s="4"/>
      <c r="O1" s="4"/>
      <c r="P1" s="4"/>
      <c r="Q1" s="24"/>
      <c r="R1" s="25" t="s">
        <v>77</v>
      </c>
      <c r="S1" s="2"/>
    </row>
    <row r="2" spans="1:19" ht="23.25">
      <c r="A2" s="2"/>
      <c r="B2" s="2"/>
      <c r="C2" s="2"/>
      <c r="D2" s="2"/>
      <c r="E2" s="35" t="s">
        <v>79</v>
      </c>
      <c r="F2" s="2"/>
      <c r="G2" s="4"/>
      <c r="H2" s="24"/>
      <c r="I2" s="24"/>
      <c r="J2" s="24"/>
      <c r="K2" s="24"/>
      <c r="L2" s="24"/>
      <c r="M2" s="24"/>
      <c r="N2" s="4"/>
      <c r="O2" s="4"/>
      <c r="P2" s="4"/>
      <c r="Q2" s="24"/>
      <c r="R2" s="26" t="s">
        <v>36</v>
      </c>
      <c r="S2" s="2"/>
    </row>
    <row r="3" spans="1:19" ht="18.75">
      <c r="A3" s="2"/>
      <c r="B3" s="2"/>
      <c r="C3" s="2"/>
      <c r="E3" s="2"/>
      <c r="F3" s="2"/>
      <c r="G3" s="4"/>
      <c r="H3" s="24"/>
      <c r="I3" s="24"/>
      <c r="J3" s="24"/>
      <c r="K3" s="24"/>
      <c r="L3" s="24"/>
      <c r="M3" s="24"/>
      <c r="N3" s="4"/>
      <c r="O3" s="4"/>
      <c r="P3" s="4"/>
      <c r="Q3" s="24"/>
      <c r="R3" s="27" t="s">
        <v>79</v>
      </c>
      <c r="S3" s="2"/>
    </row>
    <row r="4" spans="1:19" ht="26.25">
      <c r="A4" s="2"/>
      <c r="B4" s="2"/>
      <c r="C4" s="2"/>
      <c r="D4" s="2"/>
      <c r="E4" s="2"/>
      <c r="F4" s="2"/>
      <c r="G4" s="28"/>
      <c r="H4" s="1"/>
      <c r="I4" s="24"/>
      <c r="J4" s="24"/>
      <c r="K4" s="24"/>
      <c r="L4" s="24"/>
      <c r="M4" s="24"/>
      <c r="N4" s="4"/>
      <c r="O4" s="4"/>
      <c r="P4" s="4"/>
      <c r="Q4" s="24"/>
      <c r="R4" s="24"/>
      <c r="S4" s="3"/>
    </row>
    <row r="5" spans="1:19" ht="21">
      <c r="A5" s="2"/>
      <c r="C5" s="4"/>
      <c r="D5" s="99" t="s">
        <v>21</v>
      </c>
      <c r="E5" s="99"/>
      <c r="F5" s="2"/>
      <c r="G5" s="24"/>
      <c r="H5" s="24"/>
      <c r="I5" s="24"/>
      <c r="J5" s="24"/>
      <c r="K5" s="24"/>
      <c r="L5" s="24"/>
      <c r="M5" s="24"/>
      <c r="N5" s="4"/>
      <c r="O5" s="4"/>
      <c r="P5" s="4"/>
      <c r="Q5" s="4"/>
      <c r="R5" s="4"/>
      <c r="S5" s="2"/>
    </row>
    <row r="6" spans="1:19" ht="30">
      <c r="A6" s="2"/>
      <c r="B6" s="5" t="s">
        <v>0</v>
      </c>
      <c r="C6" s="6" t="s">
        <v>1</v>
      </c>
      <c r="D6" s="16" t="s">
        <v>2</v>
      </c>
      <c r="E6" s="17" t="s">
        <v>64</v>
      </c>
      <c r="F6" s="5" t="s">
        <v>68</v>
      </c>
      <c r="G6" s="5" t="s">
        <v>67</v>
      </c>
      <c r="H6" s="29"/>
      <c r="I6" s="29" t="s">
        <v>78</v>
      </c>
      <c r="J6" s="4"/>
      <c r="K6" s="4"/>
      <c r="L6" s="4"/>
      <c r="M6" s="4"/>
      <c r="N6" s="4"/>
      <c r="O6" s="4"/>
      <c r="P6" s="4"/>
      <c r="Q6" s="4"/>
      <c r="R6" s="4"/>
      <c r="S6" s="2"/>
    </row>
    <row r="7" spans="1:19">
      <c r="A7" s="2"/>
      <c r="B7" s="7"/>
      <c r="C7" s="8"/>
      <c r="D7" s="18"/>
      <c r="E7" s="19"/>
      <c r="F7" s="2"/>
      <c r="G7" s="2"/>
      <c r="H7" s="4"/>
      <c r="I7" s="4"/>
      <c r="J7" s="4"/>
      <c r="K7" s="4"/>
      <c r="L7" s="4"/>
      <c r="M7" s="4"/>
      <c r="N7" s="4"/>
      <c r="O7" s="4"/>
      <c r="P7" s="4"/>
      <c r="Q7" s="4"/>
      <c r="R7" s="4"/>
      <c r="S7" s="2"/>
    </row>
    <row r="8" spans="1:19">
      <c r="A8" s="2"/>
      <c r="B8" s="9">
        <v>1</v>
      </c>
      <c r="C8" s="12">
        <v>1</v>
      </c>
      <c r="D8" s="33">
        <v>14</v>
      </c>
      <c r="E8" s="15"/>
      <c r="F8" s="22">
        <f>IF(D8&gt;1,E8*0.4546,".")</f>
        <v>0</v>
      </c>
      <c r="G8" s="31">
        <f>IF(D8&gt;1,E8/239,".")</f>
        <v>0</v>
      </c>
      <c r="H8" s="29"/>
      <c r="I8" s="29" t="s">
        <v>51</v>
      </c>
      <c r="J8" s="4"/>
      <c r="K8" s="4"/>
      <c r="L8" s="4"/>
      <c r="M8" s="4"/>
      <c r="N8" s="4"/>
      <c r="O8" s="4"/>
      <c r="P8" s="4"/>
      <c r="Q8" s="4"/>
      <c r="R8" s="4"/>
      <c r="S8" s="2"/>
    </row>
    <row r="9" spans="1:19">
      <c r="A9" s="2"/>
      <c r="B9" s="9">
        <v>2</v>
      </c>
      <c r="C9" s="12">
        <f>IF(D8&gt;1,D8+1,".")</f>
        <v>15</v>
      </c>
      <c r="D9" s="14"/>
      <c r="E9" s="15"/>
      <c r="F9" s="22" t="str">
        <f t="shared" ref="F9:F17" si="0">IF(D9&gt;1,E9*0.4546,".")</f>
        <v>.</v>
      </c>
      <c r="G9" s="31" t="str">
        <f t="shared" ref="G9:G17" si="1">IF(D9&gt;1,E9/239,".")</f>
        <v>.</v>
      </c>
      <c r="H9" s="29"/>
      <c r="I9" s="29"/>
      <c r="J9" s="4"/>
      <c r="K9" s="4"/>
      <c r="L9" s="4"/>
      <c r="M9" s="4"/>
      <c r="N9" s="4"/>
      <c r="O9" s="4"/>
      <c r="P9" s="4"/>
      <c r="Q9" s="4"/>
      <c r="R9" s="4"/>
      <c r="S9" s="2"/>
    </row>
    <row r="10" spans="1:19">
      <c r="A10" s="2"/>
      <c r="B10" s="9">
        <v>3</v>
      </c>
      <c r="C10" s="12" t="str">
        <f t="shared" ref="C10:C17" si="2">IF(D9&gt;1,D9+1,".")</f>
        <v>.</v>
      </c>
      <c r="D10" s="14"/>
      <c r="E10" s="15"/>
      <c r="F10" s="22" t="str">
        <f t="shared" si="0"/>
        <v>.</v>
      </c>
      <c r="G10" s="31" t="str">
        <f t="shared" si="1"/>
        <v>.</v>
      </c>
      <c r="H10" s="29"/>
      <c r="I10" s="29" t="s">
        <v>74</v>
      </c>
      <c r="J10" s="4"/>
      <c r="K10" s="4"/>
      <c r="L10" s="4"/>
      <c r="M10" s="4"/>
      <c r="N10" s="4"/>
      <c r="O10" s="4"/>
      <c r="P10" s="4"/>
      <c r="Q10" s="4"/>
      <c r="R10" s="4"/>
      <c r="S10" s="2"/>
    </row>
    <row r="11" spans="1:19">
      <c r="A11" s="2"/>
      <c r="B11" s="9">
        <v>4</v>
      </c>
      <c r="C11" s="12" t="str">
        <f t="shared" si="2"/>
        <v>.</v>
      </c>
      <c r="D11" s="14"/>
      <c r="E11" s="15"/>
      <c r="F11" s="22" t="str">
        <f t="shared" si="0"/>
        <v>.</v>
      </c>
      <c r="G11" s="31" t="str">
        <f t="shared" si="1"/>
        <v>.</v>
      </c>
      <c r="H11" s="29"/>
      <c r="I11" s="29"/>
      <c r="J11" s="4"/>
      <c r="K11" s="4"/>
      <c r="L11" s="4"/>
      <c r="M11" s="4"/>
      <c r="N11" s="4"/>
      <c r="O11" s="4"/>
      <c r="P11" s="4"/>
      <c r="Q11" s="4"/>
      <c r="R11" s="4"/>
      <c r="S11" s="2"/>
    </row>
    <row r="12" spans="1:19">
      <c r="A12" s="2"/>
      <c r="B12" s="9">
        <v>5</v>
      </c>
      <c r="C12" s="12" t="str">
        <f t="shared" si="2"/>
        <v>.</v>
      </c>
      <c r="D12" s="14"/>
      <c r="E12" s="15"/>
      <c r="F12" s="22" t="str">
        <f t="shared" si="0"/>
        <v>.</v>
      </c>
      <c r="G12" s="31" t="str">
        <f t="shared" si="1"/>
        <v>.</v>
      </c>
      <c r="H12" s="29"/>
      <c r="I12" s="29" t="s">
        <v>72</v>
      </c>
      <c r="J12" s="4"/>
      <c r="K12" s="4"/>
      <c r="L12" s="4"/>
      <c r="M12" s="4"/>
      <c r="N12" s="4"/>
      <c r="O12" s="4"/>
      <c r="P12" s="4"/>
      <c r="Q12" s="4"/>
      <c r="R12" s="4"/>
      <c r="S12" s="2"/>
    </row>
    <row r="13" spans="1:19">
      <c r="A13" s="2"/>
      <c r="B13" s="9">
        <v>6</v>
      </c>
      <c r="C13" s="12" t="str">
        <f t="shared" si="2"/>
        <v>.</v>
      </c>
      <c r="D13" s="14"/>
      <c r="E13" s="15"/>
      <c r="F13" s="22" t="str">
        <f t="shared" si="0"/>
        <v>.</v>
      </c>
      <c r="G13" s="31" t="str">
        <f t="shared" si="1"/>
        <v>.</v>
      </c>
      <c r="H13" s="4"/>
      <c r="I13" s="4"/>
      <c r="J13" s="4"/>
      <c r="K13" s="4"/>
      <c r="L13" s="4"/>
      <c r="M13" s="4"/>
      <c r="N13" s="4"/>
      <c r="O13" s="4"/>
      <c r="P13" s="4"/>
      <c r="Q13" s="4"/>
      <c r="R13" s="4"/>
      <c r="S13" s="2"/>
    </row>
    <row r="14" spans="1:19">
      <c r="A14" s="2"/>
      <c r="B14" s="9">
        <v>7</v>
      </c>
      <c r="C14" s="12" t="str">
        <f t="shared" si="2"/>
        <v>.</v>
      </c>
      <c r="D14" s="14"/>
      <c r="E14" s="15"/>
      <c r="F14" s="22" t="str">
        <f t="shared" si="0"/>
        <v>.</v>
      </c>
      <c r="G14" s="31" t="str">
        <f t="shared" si="1"/>
        <v>.</v>
      </c>
      <c r="H14" s="29"/>
      <c r="I14" s="29" t="s">
        <v>50</v>
      </c>
      <c r="J14" s="4"/>
      <c r="K14" s="4"/>
      <c r="L14" s="4"/>
      <c r="M14" s="4"/>
      <c r="N14" s="4"/>
      <c r="O14" s="4"/>
      <c r="P14" s="4"/>
      <c r="Q14" s="4"/>
      <c r="R14" s="4"/>
      <c r="S14" s="2"/>
    </row>
    <row r="15" spans="1:19">
      <c r="A15" s="2"/>
      <c r="B15" s="9">
        <v>8</v>
      </c>
      <c r="C15" s="12" t="str">
        <f t="shared" si="2"/>
        <v>.</v>
      </c>
      <c r="D15" s="14"/>
      <c r="E15" s="15"/>
      <c r="F15" s="22" t="str">
        <f t="shared" si="0"/>
        <v>.</v>
      </c>
      <c r="G15" s="31" t="str">
        <f t="shared" si="1"/>
        <v>.</v>
      </c>
      <c r="H15" s="4"/>
      <c r="I15" s="4"/>
      <c r="J15" s="4"/>
      <c r="K15" s="4"/>
      <c r="L15" s="4"/>
      <c r="M15" s="4"/>
      <c r="N15" s="4"/>
      <c r="O15" s="4"/>
      <c r="P15" s="4"/>
      <c r="Q15" s="4"/>
      <c r="R15" s="4"/>
      <c r="S15" s="2"/>
    </row>
    <row r="16" spans="1:19">
      <c r="A16" s="2"/>
      <c r="B16" s="9">
        <v>9</v>
      </c>
      <c r="C16" s="12" t="str">
        <f t="shared" si="2"/>
        <v>.</v>
      </c>
      <c r="D16" s="14"/>
      <c r="E16" s="15"/>
      <c r="F16" s="22" t="str">
        <f t="shared" si="0"/>
        <v>.</v>
      </c>
      <c r="G16" s="31" t="str">
        <f t="shared" si="1"/>
        <v>.</v>
      </c>
      <c r="H16" s="4"/>
      <c r="I16" s="4"/>
      <c r="J16" s="4"/>
      <c r="K16" s="4"/>
      <c r="L16" s="4"/>
      <c r="M16" s="4"/>
      <c r="N16" s="4"/>
      <c r="O16" s="4"/>
      <c r="P16" s="4"/>
      <c r="Q16" s="4"/>
      <c r="R16" s="4"/>
      <c r="S16" s="2"/>
    </row>
    <row r="17" spans="1:19">
      <c r="A17" s="2"/>
      <c r="B17" s="9">
        <v>10</v>
      </c>
      <c r="C17" s="12" t="str">
        <f t="shared" si="2"/>
        <v>.</v>
      </c>
      <c r="D17" s="14"/>
      <c r="E17" s="15"/>
      <c r="F17" s="22" t="str">
        <f t="shared" si="0"/>
        <v>.</v>
      </c>
      <c r="G17" s="31" t="str">
        <f t="shared" si="1"/>
        <v>.</v>
      </c>
      <c r="H17" s="4"/>
      <c r="I17" s="4"/>
      <c r="J17" s="4"/>
      <c r="K17" s="4"/>
      <c r="L17" s="4"/>
      <c r="M17" s="4"/>
      <c r="N17" s="4"/>
      <c r="O17" s="4"/>
      <c r="P17" s="4"/>
      <c r="Q17" s="24"/>
      <c r="R17" s="24"/>
      <c r="S17" s="3"/>
    </row>
    <row r="18" spans="1:19">
      <c r="A18" s="3"/>
      <c r="B18" s="3"/>
      <c r="C18" s="3"/>
      <c r="D18" s="3"/>
      <c r="E18" s="3"/>
      <c r="F18" s="3"/>
      <c r="G18" s="3"/>
      <c r="H18" s="3"/>
      <c r="I18" s="3"/>
      <c r="J18" s="3"/>
      <c r="K18" s="3"/>
      <c r="L18" s="3"/>
      <c r="M18" s="3"/>
      <c r="N18" s="2"/>
      <c r="O18" s="2"/>
      <c r="P18" s="3"/>
      <c r="Q18" s="3"/>
      <c r="R18" s="3"/>
      <c r="S18" s="3"/>
    </row>
    <row r="19" spans="1:19" ht="30">
      <c r="A19" s="20" t="s">
        <v>0</v>
      </c>
      <c r="B19" s="21" t="s">
        <v>1</v>
      </c>
      <c r="C19" s="21" t="s">
        <v>2</v>
      </c>
      <c r="D19" s="20" t="s">
        <v>3</v>
      </c>
      <c r="E19" s="20" t="s">
        <v>64</v>
      </c>
      <c r="F19" s="20" t="s">
        <v>39</v>
      </c>
      <c r="G19" s="20" t="s">
        <v>40</v>
      </c>
      <c r="H19" s="20" t="s">
        <v>41</v>
      </c>
      <c r="I19" s="20" t="s">
        <v>42</v>
      </c>
      <c r="J19" s="20" t="s">
        <v>43</v>
      </c>
      <c r="K19" s="20" t="s">
        <v>44</v>
      </c>
      <c r="L19" s="20" t="s">
        <v>45</v>
      </c>
      <c r="M19" s="20" t="s">
        <v>71</v>
      </c>
      <c r="N19" s="20" t="s">
        <v>46</v>
      </c>
      <c r="O19" s="20" t="s">
        <v>47</v>
      </c>
      <c r="P19" s="20" t="s">
        <v>48</v>
      </c>
      <c r="Q19" s="20" t="s">
        <v>49</v>
      </c>
      <c r="R19" s="20" t="s">
        <v>70</v>
      </c>
      <c r="S19" s="2"/>
    </row>
    <row r="20" spans="1:19">
      <c r="A20" s="10">
        <v>1</v>
      </c>
      <c r="B20" s="11">
        <f>IF(D8&gt;1,C8,".")</f>
        <v>1</v>
      </c>
      <c r="C20" s="10">
        <f>IF(D8&gt;1,D8,".")</f>
        <v>14</v>
      </c>
      <c r="D20" s="13">
        <f>IF(D8&gt;1,B20+((C20-B20)/2),".")</f>
        <v>7.5</v>
      </c>
      <c r="E20" s="13">
        <f>IF(D8&gt;1,E8,".")</f>
        <v>0</v>
      </c>
      <c r="F20" s="30">
        <f t="shared" ref="F20:F25" si="3">IF(D8&gt;1,(0.695*(EXP((D20*-0.0073)))*(E20)/1000),".")</f>
        <v>0</v>
      </c>
      <c r="G20" s="30">
        <f>IF(D8&gt;1,F20*(VLOOKUP(D20,Sheet2!$M$2:$T$148,2)),".")</f>
        <v>0</v>
      </c>
      <c r="H20" s="30">
        <f>IF(D8&gt;1,F20*(VLOOKUP(D20,Sheet2!$M$2:$T$148,3)),".")</f>
        <v>0</v>
      </c>
      <c r="I20" s="30">
        <f>IF(D8&gt;1,F20*(VLOOKUP(D20,Sheet2!$M$2:$T$148,4)),".")</f>
        <v>0</v>
      </c>
      <c r="J20" s="30">
        <f>IF(D8&gt;1,F20*(VLOOKUP(D20,Sheet2!$M$2:$T$148,5)),".")</f>
        <v>0</v>
      </c>
      <c r="K20" s="30">
        <f>IF(D8&gt;1,F20*(VLOOKUP(D20,Sheet2!$M$2:$T$148,6)),".")</f>
        <v>0</v>
      </c>
      <c r="L20" s="30">
        <f>IF(D8&gt;1,F20*(VLOOKUP(D20,Sheet2!$M$2:$T$148,7)),".")</f>
        <v>0</v>
      </c>
      <c r="M20" s="30">
        <f>IF(D8&gt;1,F20*(VLOOKUP(D20,Sheet2!$M$2:$T$148,8)),".")</f>
        <v>0</v>
      </c>
      <c r="N20" s="30">
        <f>IF(D8&gt;1,((VLOOKUP(D20,Sheet2!$M$2:$Y$148,9))/3306.9)*E20,".")</f>
        <v>0</v>
      </c>
      <c r="O20" s="30">
        <f>IF(D8&gt;1,((VLOOKUP(D20,Sheet2!$M$2:$Y$148,10))/3306.9)*E20,".")</f>
        <v>0</v>
      </c>
      <c r="P20" s="30">
        <f>IF(D8&gt;1,((VLOOKUP(D20,Sheet2!$M$2:$Y$148,11))/3306.9)*E20,".")</f>
        <v>0</v>
      </c>
      <c r="Q20" s="30">
        <f>IF(D8&gt;1,((VLOOKUP(D20,Sheet2!$M$2:$Y$148,12))/3306.9)*E20,".")</f>
        <v>0</v>
      </c>
      <c r="R20" s="30">
        <f>IF(D8&gt;1,((VLOOKUP(D20,Sheet2!$M$2:$Y$148,13))/3306.9)*E20,".")</f>
        <v>0</v>
      </c>
      <c r="S20" s="2"/>
    </row>
    <row r="21" spans="1:19">
      <c r="A21" s="10">
        <v>2</v>
      </c>
      <c r="B21" s="11" t="str">
        <f t="shared" ref="B21:B29" si="4">IF(D9&gt;1,C9,".")</f>
        <v>.</v>
      </c>
      <c r="C21" s="10" t="str">
        <f t="shared" ref="C21:C29" si="5">IF(D9&gt;1,D9,".")</f>
        <v>.</v>
      </c>
      <c r="D21" s="13" t="str">
        <f t="shared" ref="D21:D29" si="6">IF(D9&gt;1,B21+((C21-B21)/2),".")</f>
        <v>.</v>
      </c>
      <c r="E21" s="13" t="str">
        <f t="shared" ref="E21:E29" si="7">IF(D9&gt;1,E9,".")</f>
        <v>.</v>
      </c>
      <c r="F21" s="30" t="str">
        <f t="shared" si="3"/>
        <v>.</v>
      </c>
      <c r="G21" s="30" t="str">
        <f>IF(D9&gt;1,F21*(VLOOKUP(D21,Sheet2!$M$2:$T$148,2)),".")</f>
        <v>.</v>
      </c>
      <c r="H21" s="30" t="str">
        <f>IF(D9&gt;1,F21*(VLOOKUP(D21,Sheet2!$M$2:$T$148,3)),".")</f>
        <v>.</v>
      </c>
      <c r="I21" s="30" t="str">
        <f>IF(D9&gt;1,F21*(VLOOKUP(D21,Sheet2!$M$2:$T$148,4)),".")</f>
        <v>.</v>
      </c>
      <c r="J21" s="30" t="str">
        <f>IF(D9&gt;1,F21*(VLOOKUP(D21,Sheet2!$M$2:$T$148,5)),".")</f>
        <v>.</v>
      </c>
      <c r="K21" s="30" t="str">
        <f>IF(D9&gt;1,F21*(VLOOKUP(D21,Sheet2!$M$2:$T$148,6)),".")</f>
        <v>.</v>
      </c>
      <c r="L21" s="30" t="str">
        <f>IF(D9&gt;1,F21*(VLOOKUP(D21,Sheet2!$M$2:$T$148,7)),".")</f>
        <v>.</v>
      </c>
      <c r="M21" s="30" t="str">
        <f>IF(D9&gt;1,F21*(VLOOKUP(D21,Sheet2!$M$2:$T$148,8)),".")</f>
        <v>.</v>
      </c>
      <c r="N21" s="30" t="str">
        <f>IF(D9&gt;1,((VLOOKUP(D21,Sheet2!$M$2:$Y$148,9))/3306.9)*E21,".")</f>
        <v>.</v>
      </c>
      <c r="O21" s="30" t="str">
        <f>IF(D9&gt;1,((VLOOKUP(D21,Sheet2!$M$2:$Y$148,10))/3306.9)*E21,".")</f>
        <v>.</v>
      </c>
      <c r="P21" s="30" t="str">
        <f>IF(D9&gt;1,((VLOOKUP(D21,Sheet2!$M$2:$Y$148,11))/3306.9)*E21,".")</f>
        <v>.</v>
      </c>
      <c r="Q21" s="30" t="str">
        <f>IF(D9&gt;1,((VLOOKUP(D21,Sheet2!$M$2:$Y$148,12))/3306.9)*E21,".")</f>
        <v>.</v>
      </c>
      <c r="R21" s="30" t="str">
        <f>IF(D9&gt;1,((VLOOKUP(D21,Sheet2!$M$2:$Y$148,13))/3306.9)*E21,".")</f>
        <v>.</v>
      </c>
      <c r="S21" s="2"/>
    </row>
    <row r="22" spans="1:19">
      <c r="A22" s="10">
        <v>3</v>
      </c>
      <c r="B22" s="11" t="str">
        <f t="shared" si="4"/>
        <v>.</v>
      </c>
      <c r="C22" s="10" t="str">
        <f t="shared" si="5"/>
        <v>.</v>
      </c>
      <c r="D22" s="13" t="str">
        <f t="shared" si="6"/>
        <v>.</v>
      </c>
      <c r="E22" s="13" t="str">
        <f t="shared" si="7"/>
        <v>.</v>
      </c>
      <c r="F22" s="30" t="str">
        <f t="shared" si="3"/>
        <v>.</v>
      </c>
      <c r="G22" s="30" t="str">
        <f>IF(D10&gt;1,F22*(VLOOKUP(D22,Sheet2!$M$2:$T$148,2)),".")</f>
        <v>.</v>
      </c>
      <c r="H22" s="30" t="str">
        <f>IF(D10&gt;1,F22*(VLOOKUP(D22,Sheet2!$M$2:$T$148,3)),".")</f>
        <v>.</v>
      </c>
      <c r="I22" s="30" t="str">
        <f>IF(D10&gt;1,F22*(VLOOKUP(D22,Sheet2!$M$2:$T$148,4)),".")</f>
        <v>.</v>
      </c>
      <c r="J22" s="30" t="str">
        <f>IF(D10&gt;1,F22*(VLOOKUP(D22,Sheet2!$M$2:$T$148,5)),".")</f>
        <v>.</v>
      </c>
      <c r="K22" s="30" t="str">
        <f>IF(D10&gt;1,F22*(VLOOKUP(D22,Sheet2!$M$2:$T$148,6)),".")</f>
        <v>.</v>
      </c>
      <c r="L22" s="30" t="str">
        <f>IF(D10&gt;1,F22*(VLOOKUP(D22,Sheet2!$M$2:$T$148,7)),".")</f>
        <v>.</v>
      </c>
      <c r="M22" s="30" t="str">
        <f>IF(D10&gt;1,F22*(VLOOKUP(D22,Sheet2!$M$2:$T$148,8)),".")</f>
        <v>.</v>
      </c>
      <c r="N22" s="30" t="str">
        <f>IF(D10&gt;1,((VLOOKUP(D22,Sheet2!$M$2:$Y$148,9))/3306.9)*E22,".")</f>
        <v>.</v>
      </c>
      <c r="O22" s="30" t="str">
        <f>IF(D10&gt;1,((VLOOKUP(D22,Sheet2!$M$2:$Y$148,10))/3306.9)*E22,".")</f>
        <v>.</v>
      </c>
      <c r="P22" s="30" t="str">
        <f>IF(D10&gt;1,((VLOOKUP(D22,Sheet2!$M$2:$Y$148,11))/3306.9)*E22,".")</f>
        <v>.</v>
      </c>
      <c r="Q22" s="30" t="str">
        <f>IF(D10&gt;1,((VLOOKUP(D22,Sheet2!$M$2:$Y$148,12))/3306.9)*E22,".")</f>
        <v>.</v>
      </c>
      <c r="R22" s="30" t="str">
        <f>IF(D10&gt;1,((VLOOKUP(D22,Sheet2!$M$2:$Y$148,13))/3306.9)*E22,".")</f>
        <v>.</v>
      </c>
      <c r="S22" s="2"/>
    </row>
    <row r="23" spans="1:19">
      <c r="A23" s="10">
        <v>4</v>
      </c>
      <c r="B23" s="11" t="str">
        <f t="shared" si="4"/>
        <v>.</v>
      </c>
      <c r="C23" s="10" t="str">
        <f t="shared" si="5"/>
        <v>.</v>
      </c>
      <c r="D23" s="13" t="str">
        <f t="shared" si="6"/>
        <v>.</v>
      </c>
      <c r="E23" s="13" t="str">
        <f t="shared" si="7"/>
        <v>.</v>
      </c>
      <c r="F23" s="30" t="str">
        <f t="shared" si="3"/>
        <v>.</v>
      </c>
      <c r="G23" s="30" t="str">
        <f>IF(D11&gt;1,F23*(VLOOKUP(D23,Sheet2!$M$2:$T$148,2)),".")</f>
        <v>.</v>
      </c>
      <c r="H23" s="30" t="str">
        <f>IF(D11&gt;1,F23*(VLOOKUP(D23,Sheet2!$M$2:$T$148,3)),".")</f>
        <v>.</v>
      </c>
      <c r="I23" s="30" t="str">
        <f>IF(D11&gt;1,F23*(VLOOKUP(D23,Sheet2!$M$2:$T$148,4)),".")</f>
        <v>.</v>
      </c>
      <c r="J23" s="30" t="str">
        <f>IF(D11&gt;1,F23*(VLOOKUP(D23,Sheet2!$M$2:$T$148,5)),".")</f>
        <v>.</v>
      </c>
      <c r="K23" s="30" t="str">
        <f>IF(D11&gt;1,F23*(VLOOKUP(D23,Sheet2!$M$2:$T$148,6)),".")</f>
        <v>.</v>
      </c>
      <c r="L23" s="30" t="str">
        <f>IF(D11&gt;1,F23*(VLOOKUP(D23,Sheet2!$M$2:$T$148,7)),".")</f>
        <v>.</v>
      </c>
      <c r="M23" s="30" t="str">
        <f>IF(D11&gt;1,F23*(VLOOKUP(D23,Sheet2!$M$2:$T$148,8)),".")</f>
        <v>.</v>
      </c>
      <c r="N23" s="30" t="str">
        <f>IF(D11&gt;1,((VLOOKUP(D23,Sheet2!$M$2:$Y$148,9))/3306.9)*E23,".")</f>
        <v>.</v>
      </c>
      <c r="O23" s="30" t="str">
        <f>IF(D11&gt;1,((VLOOKUP(D23,Sheet2!$M$2:$Y$148,10))/3306.9)*E23,".")</f>
        <v>.</v>
      </c>
      <c r="P23" s="30" t="str">
        <f>IF(D11&gt;1,((VLOOKUP(D23,Sheet2!$M$2:$Y$148,11))/3306.9)*E23,".")</f>
        <v>.</v>
      </c>
      <c r="Q23" s="30" t="str">
        <f>IF(D11&gt;1,((VLOOKUP(D23,Sheet2!$M$2:$Y$148,12))/3306.9)*E23,".")</f>
        <v>.</v>
      </c>
      <c r="R23" s="30" t="str">
        <f>IF(D11&gt;1,((VLOOKUP(D23,Sheet2!$M$2:$Y$148,13))/3306.9)*E23,".")</f>
        <v>.</v>
      </c>
      <c r="S23" s="2"/>
    </row>
    <row r="24" spans="1:19">
      <c r="A24" s="10">
        <v>5</v>
      </c>
      <c r="B24" s="11" t="str">
        <f t="shared" si="4"/>
        <v>.</v>
      </c>
      <c r="C24" s="10" t="str">
        <f t="shared" si="5"/>
        <v>.</v>
      </c>
      <c r="D24" s="13" t="str">
        <f t="shared" si="6"/>
        <v>.</v>
      </c>
      <c r="E24" s="13" t="str">
        <f t="shared" si="7"/>
        <v>.</v>
      </c>
      <c r="F24" s="30" t="str">
        <f t="shared" si="3"/>
        <v>.</v>
      </c>
      <c r="G24" s="30" t="str">
        <f>IF(D12&gt;1,F24*(VLOOKUP(D24,Sheet2!$M$2:$T$148,2)),".")</f>
        <v>.</v>
      </c>
      <c r="H24" s="30" t="str">
        <f>IF(D12&gt;1,F24*(VLOOKUP(D24,Sheet2!$M$2:$T$148,3)),".")</f>
        <v>.</v>
      </c>
      <c r="I24" s="30" t="str">
        <f>IF(D12&gt;1,F24*(VLOOKUP(D24,Sheet2!$M$2:$T$148,4)),".")</f>
        <v>.</v>
      </c>
      <c r="J24" s="30" t="str">
        <f>IF(D12&gt;1,F24*(VLOOKUP(D24,Sheet2!$M$2:$T$148,5)),".")</f>
        <v>.</v>
      </c>
      <c r="K24" s="30" t="str">
        <f>IF(D12&gt;1,F24*(VLOOKUP(D24,Sheet2!$M$2:$T$148,6)),".")</f>
        <v>.</v>
      </c>
      <c r="L24" s="30" t="str">
        <f>IF(D12&gt;1,F24*(VLOOKUP(D24,Sheet2!$M$2:$T$148,7)),".")</f>
        <v>.</v>
      </c>
      <c r="M24" s="30" t="str">
        <f>IF(D12&gt;1,F24*(VLOOKUP(D24,Sheet2!$M$2:$T$148,8)),".")</f>
        <v>.</v>
      </c>
      <c r="N24" s="30" t="str">
        <f>IF(D12&gt;1,((VLOOKUP(D24,Sheet2!$M$2:$Y$148,9))/3306.9)*E24,".")</f>
        <v>.</v>
      </c>
      <c r="O24" s="30" t="str">
        <f>IF(D12&gt;1,((VLOOKUP(D24,Sheet2!$M$2:$Y$148,10))/3306.9)*E24,".")</f>
        <v>.</v>
      </c>
      <c r="P24" s="30" t="str">
        <f>IF(D12&gt;1,((VLOOKUP(D24,Sheet2!$M$2:$Y$148,11))/3306.9)*E24,".")</f>
        <v>.</v>
      </c>
      <c r="Q24" s="30" t="str">
        <f>IF(D12&gt;1,((VLOOKUP(D24,Sheet2!$M$2:$Y$148,12))/3306.9)*E24,".")</f>
        <v>.</v>
      </c>
      <c r="R24" s="30" t="str">
        <f>IF(D12&gt;1,((VLOOKUP(D24,Sheet2!$M$2:$Y$148,13))/3306.9)*E24,".")</f>
        <v>.</v>
      </c>
      <c r="S24" s="2"/>
    </row>
    <row r="25" spans="1:19">
      <c r="A25" s="10">
        <v>6</v>
      </c>
      <c r="B25" s="11" t="str">
        <f t="shared" si="4"/>
        <v>.</v>
      </c>
      <c r="C25" s="10" t="str">
        <f t="shared" si="5"/>
        <v>.</v>
      </c>
      <c r="D25" s="13" t="str">
        <f t="shared" si="6"/>
        <v>.</v>
      </c>
      <c r="E25" s="13" t="str">
        <f t="shared" si="7"/>
        <v>.</v>
      </c>
      <c r="F25" s="30" t="str">
        <f t="shared" si="3"/>
        <v>.</v>
      </c>
      <c r="G25" s="30" t="str">
        <f>IF(D13&gt;1,F25*(VLOOKUP(D25,Sheet2!$M$2:$T$148,2)),".")</f>
        <v>.</v>
      </c>
      <c r="H25" s="30" t="str">
        <f>IF(D13&gt;1,F25*(VLOOKUP(D25,Sheet2!$M$2:$T$148,3)),".")</f>
        <v>.</v>
      </c>
      <c r="I25" s="30" t="str">
        <f>IF(D13&gt;1,F25*(VLOOKUP(D25,Sheet2!$M$2:$T$148,4)),".")</f>
        <v>.</v>
      </c>
      <c r="J25" s="30" t="str">
        <f>IF(D13&gt;1,F25*(VLOOKUP(D25,Sheet2!$M$2:$T$148,5)),".")</f>
        <v>.</v>
      </c>
      <c r="K25" s="30" t="str">
        <f>IF(D13&gt;1,F25*(VLOOKUP(D25,Sheet2!$M$2:$T$148,6)),".")</f>
        <v>.</v>
      </c>
      <c r="L25" s="30" t="str">
        <f>IF(D13&gt;1,F25*(VLOOKUP(D25,Sheet2!$M$2:$T$148,7)),".")</f>
        <v>.</v>
      </c>
      <c r="M25" s="30" t="str">
        <f>IF(D13&gt;1,F25*(VLOOKUP(D25,Sheet2!$M$2:$T$148,8)),".")</f>
        <v>.</v>
      </c>
      <c r="N25" s="30" t="str">
        <f>IF(D13&gt;1,((VLOOKUP(D25,Sheet2!$M$2:$Y$148,9))/3306.9)*E25,".")</f>
        <v>.</v>
      </c>
      <c r="O25" s="30" t="str">
        <f>IF(D13&gt;1,((VLOOKUP(D25,Sheet2!$M$2:$Y$148,10))/3306.9)*E25,".")</f>
        <v>.</v>
      </c>
      <c r="P25" s="30" t="str">
        <f>IF(D13&gt;1,((VLOOKUP(D25,Sheet2!$M$2:$Y$148,11))/3306.9)*E25,".")</f>
        <v>.</v>
      </c>
      <c r="Q25" s="30" t="str">
        <f>IF(D13&gt;1,((VLOOKUP(D25,Sheet2!$M$2:$Y$148,12))/3306.9)*E25,".")</f>
        <v>.</v>
      </c>
      <c r="R25" s="30" t="str">
        <f>IF(D13&gt;1,((VLOOKUP(D25,Sheet2!$M$2:$Y$148,13))/3306.9)*E25,".")</f>
        <v>.</v>
      </c>
      <c r="S25" s="2"/>
    </row>
    <row r="26" spans="1:19">
      <c r="A26" s="10">
        <v>7</v>
      </c>
      <c r="B26" s="11" t="str">
        <f t="shared" si="4"/>
        <v>.</v>
      </c>
      <c r="C26" s="10" t="str">
        <f t="shared" si="5"/>
        <v>.</v>
      </c>
      <c r="D26" s="13" t="str">
        <f t="shared" si="6"/>
        <v>.</v>
      </c>
      <c r="E26" s="13" t="str">
        <f t="shared" si="7"/>
        <v>.</v>
      </c>
      <c r="F26" s="30" t="str">
        <f>IF(D14&gt;1,(0.695*(EXP((D26*-0.0073)))*(E26)/1000)/0.95,".")</f>
        <v>.</v>
      </c>
      <c r="G26" s="30" t="str">
        <f>IF(D14&gt;1,F26*(VLOOKUP(D26,Sheet2!$M$2:$T$148,2)),".")</f>
        <v>.</v>
      </c>
      <c r="H26" s="30" t="str">
        <f>IF(D14&gt;1,F26*(VLOOKUP(D26,Sheet2!$M$2:$T$148,3)),".")</f>
        <v>.</v>
      </c>
      <c r="I26" s="30" t="str">
        <f>IF(D14&gt;1,F26*(VLOOKUP(D26,Sheet2!$M$2:$T$148,4)),".")</f>
        <v>.</v>
      </c>
      <c r="J26" s="30" t="str">
        <f>IF(D14&gt;1,F26*(VLOOKUP(D26,Sheet2!$M$2:$T$148,5)),".")</f>
        <v>.</v>
      </c>
      <c r="K26" s="30" t="str">
        <f>IF(D14&gt;1,F26*(VLOOKUP(D26,Sheet2!$M$2:$T$148,6)),".")</f>
        <v>.</v>
      </c>
      <c r="L26" s="30" t="str">
        <f>IF(D14&gt;1,F26*(VLOOKUP(D26,Sheet2!$M$2:$T$148,7)),".")</f>
        <v>.</v>
      </c>
      <c r="M26" s="30" t="str">
        <f>IF(D14&gt;1,F26*(VLOOKUP(D26,Sheet2!$M$2:$T$148,8)),".")</f>
        <v>.</v>
      </c>
      <c r="N26" s="30" t="str">
        <f>IF(D14&gt;1,((VLOOKUP(D26,Sheet2!$M$2:$Y$148,9))/3306.9)*E26,".")</f>
        <v>.</v>
      </c>
      <c r="O26" s="30" t="str">
        <f>IF(D14&gt;1,((VLOOKUP(D26,Sheet2!$M$2:$Y$148,10))/3306.9)*E26,".")</f>
        <v>.</v>
      </c>
      <c r="P26" s="30" t="str">
        <f>IF(D14&gt;1,((VLOOKUP(D26,Sheet2!$M$2:$Y$148,11))/3306.9)*E26,".")</f>
        <v>.</v>
      </c>
      <c r="Q26" s="30" t="str">
        <f>IF(D14&gt;1,((VLOOKUP(D26,Sheet2!$M$2:$Y$148,12))/3306.9)*E26,".")</f>
        <v>.</v>
      </c>
      <c r="R26" s="30" t="str">
        <f>IF(D14&gt;1,((VLOOKUP(D26,Sheet2!$M$2:$Y$148,13))/3306.9)*E26,".")</f>
        <v>.</v>
      </c>
      <c r="S26" s="2"/>
    </row>
    <row r="27" spans="1:19">
      <c r="A27" s="10">
        <v>8</v>
      </c>
      <c r="B27" s="11" t="str">
        <f t="shared" si="4"/>
        <v>.</v>
      </c>
      <c r="C27" s="10" t="str">
        <f t="shared" si="5"/>
        <v>.</v>
      </c>
      <c r="D27" s="13" t="str">
        <f t="shared" si="6"/>
        <v>.</v>
      </c>
      <c r="E27" s="13" t="str">
        <f t="shared" si="7"/>
        <v>.</v>
      </c>
      <c r="F27" s="30" t="str">
        <f>IF(D15&gt;1,(0.695*(EXP((D27*-0.0073)))*(E27)/1000)/0.95,".")</f>
        <v>.</v>
      </c>
      <c r="G27" s="30" t="str">
        <f>IF(D15&gt;1,F27*(VLOOKUP(D27,Sheet2!$M$2:$T$148,2)),".")</f>
        <v>.</v>
      </c>
      <c r="H27" s="30" t="str">
        <f>IF(D15&gt;1,F27*(VLOOKUP(D27,Sheet2!$M$2:$T$148,3)),".")</f>
        <v>.</v>
      </c>
      <c r="I27" s="30" t="str">
        <f>IF(D15&gt;1,F27*(VLOOKUP(D27,Sheet2!$M$2:$T$148,4)),".")</f>
        <v>.</v>
      </c>
      <c r="J27" s="30" t="str">
        <f>IF(D15&gt;1,F27*(VLOOKUP(D27,Sheet2!$M$2:$T$148,5)),".")</f>
        <v>.</v>
      </c>
      <c r="K27" s="30" t="str">
        <f>IF(D15&gt;1,F27*(VLOOKUP(D27,Sheet2!$M$2:$T$148,6)),".")</f>
        <v>.</v>
      </c>
      <c r="L27" s="30" t="str">
        <f>IF(D15&gt;1,F27*(VLOOKUP(D27,Sheet2!$M$2:$T$148,7)),".")</f>
        <v>.</v>
      </c>
      <c r="M27" s="30" t="str">
        <f>IF(D15&gt;1,F27*(VLOOKUP(D27,Sheet2!$M$2:$T$148,8)),".")</f>
        <v>.</v>
      </c>
      <c r="N27" s="30" t="str">
        <f>IF(D15&gt;1,((VLOOKUP(D27,Sheet2!$M$2:$Y$148,9))/3306.9)*E27,".")</f>
        <v>.</v>
      </c>
      <c r="O27" s="30" t="str">
        <f>IF(D15&gt;1,((VLOOKUP(D27,Sheet2!$M$2:$Y$148,10))/3306.9)*E27,".")</f>
        <v>.</v>
      </c>
      <c r="P27" s="30" t="str">
        <f>IF(D15&gt;1,((VLOOKUP(D27,Sheet2!$M$2:$Y$148,11))/3306.9)*E27,".")</f>
        <v>.</v>
      </c>
      <c r="Q27" s="30" t="str">
        <f>IF(D15&gt;1,((VLOOKUP(D27,Sheet2!$M$2:$Y$148,12))/3306.9)*E27,".")</f>
        <v>.</v>
      </c>
      <c r="R27" s="30" t="str">
        <f>IF(D15&gt;1,((VLOOKUP(D27,Sheet2!$M$2:$Y$148,13))/3306.9)*E27,".")</f>
        <v>.</v>
      </c>
      <c r="S27" s="2"/>
    </row>
    <row r="28" spans="1:19">
      <c r="A28" s="10">
        <v>9</v>
      </c>
      <c r="B28" s="11" t="str">
        <f t="shared" si="4"/>
        <v>.</v>
      </c>
      <c r="C28" s="10" t="str">
        <f t="shared" si="5"/>
        <v>.</v>
      </c>
      <c r="D28" s="13" t="str">
        <f t="shared" si="6"/>
        <v>.</v>
      </c>
      <c r="E28" s="13" t="str">
        <f t="shared" si="7"/>
        <v>.</v>
      </c>
      <c r="F28" s="30" t="str">
        <f>IF(D16&gt;1,(0.695*(EXP((D28*-0.0073)))*(E28)/1000)/0.95,".")</f>
        <v>.</v>
      </c>
      <c r="G28" s="30" t="str">
        <f>IF(D16&gt;1,F28*(VLOOKUP(D28,Sheet2!$M$2:$T$148,2)),".")</f>
        <v>.</v>
      </c>
      <c r="H28" s="30" t="str">
        <f>IF(D16&gt;1,F28*(VLOOKUP(D28,Sheet2!$M$2:$T$148,3)),".")</f>
        <v>.</v>
      </c>
      <c r="I28" s="30" t="str">
        <f>IF(D16&gt;1,F28*(VLOOKUP(D28,Sheet2!$M$2:$T$148,4)),".")</f>
        <v>.</v>
      </c>
      <c r="J28" s="30" t="str">
        <f>IF(D16&gt;1,F28*(VLOOKUP(D28,Sheet2!$M$2:$T$148,5)),".")</f>
        <v>.</v>
      </c>
      <c r="K28" s="30" t="str">
        <f>IF(D16&gt;1,F28*(VLOOKUP(D28,Sheet2!$M$2:$T$148,6)),".")</f>
        <v>.</v>
      </c>
      <c r="L28" s="30" t="str">
        <f>IF(D16&gt;1,F28*(VLOOKUP(D28,Sheet2!$M$2:$T$148,7)),".")</f>
        <v>.</v>
      </c>
      <c r="M28" s="30" t="str">
        <f>IF(D16&gt;1,F28*(VLOOKUP(D28,Sheet2!$M$2:$T$148,8)),".")</f>
        <v>.</v>
      </c>
      <c r="N28" s="30" t="str">
        <f>IF(D16&gt;1,((VLOOKUP(D28,Sheet2!$M$2:$Y$148,9))/3306.9)*E28,".")</f>
        <v>.</v>
      </c>
      <c r="O28" s="30" t="str">
        <f>IF(D16&gt;1,((VLOOKUP(D28,Sheet2!$M$2:$Y$148,10))/3306.9)*E28,".")</f>
        <v>.</v>
      </c>
      <c r="P28" s="30" t="str">
        <f>IF(D16&gt;1,((VLOOKUP(D28,Sheet2!$M$2:$Y$148,11))/3306.9)*E28,".")</f>
        <v>.</v>
      </c>
      <c r="Q28" s="30" t="str">
        <f>IF(D16&gt;1,((VLOOKUP(D28,Sheet2!$M$2:$Y$148,12))/3306.9)*E28,".")</f>
        <v>.</v>
      </c>
      <c r="R28" s="30" t="str">
        <f>IF(D16&gt;1,((VLOOKUP(D28,Sheet2!$M$2:$Y$148,13))/3306.9)*E28,".")</f>
        <v>.</v>
      </c>
      <c r="S28" s="3"/>
    </row>
    <row r="29" spans="1:19">
      <c r="A29" s="10">
        <v>10</v>
      </c>
      <c r="B29" s="11" t="str">
        <f t="shared" si="4"/>
        <v>.</v>
      </c>
      <c r="C29" s="10" t="str">
        <f t="shared" si="5"/>
        <v>.</v>
      </c>
      <c r="D29" s="13" t="str">
        <f t="shared" si="6"/>
        <v>.</v>
      </c>
      <c r="E29" s="13" t="str">
        <f t="shared" si="7"/>
        <v>.</v>
      </c>
      <c r="F29" s="30" t="str">
        <f>IF(D17&gt;1,(0.695*(EXP((D29*-0.0073)))*(E29)/1000)/0.95,".")</f>
        <v>.</v>
      </c>
      <c r="G29" s="30" t="str">
        <f>IF(D17&gt;1,F29*(VLOOKUP(D29,Sheet2!$M$2:$T$148,2)),".")</f>
        <v>.</v>
      </c>
      <c r="H29" s="30" t="str">
        <f>IF(D17&gt;1,F29*(VLOOKUP(D29,Sheet2!$M$2:$T$148,3)),".")</f>
        <v>.</v>
      </c>
      <c r="I29" s="30" t="str">
        <f>IF(D17&gt;1,F29*(VLOOKUP(D29,Sheet2!$M$2:$T$148,4)),".")</f>
        <v>.</v>
      </c>
      <c r="J29" s="30" t="str">
        <f>IF(D17&gt;1,F29*(VLOOKUP(D29,Sheet2!$M$2:$T$148,5)),".")</f>
        <v>.</v>
      </c>
      <c r="K29" s="30" t="str">
        <f>IF(D17&gt;1,F29*(VLOOKUP(D29,Sheet2!$M$2:$T$148,6)),".")</f>
        <v>.</v>
      </c>
      <c r="L29" s="30" t="str">
        <f>IF(D17&gt;1,F29*(VLOOKUP(D29,Sheet2!$M$2:$T$148,7)),".")</f>
        <v>.</v>
      </c>
      <c r="M29" s="30" t="str">
        <f>IF(D17&gt;1,F29*(VLOOKUP(D29,Sheet2!$M$2:$T$148,8)),".")</f>
        <v>.</v>
      </c>
      <c r="N29" s="30" t="str">
        <f>IF(D17&gt;1,((VLOOKUP(D29,Sheet2!$M$2:$Y$148,9))/3306.9)*E29,".")</f>
        <v>.</v>
      </c>
      <c r="O29" s="30" t="str">
        <f>IF(D17&gt;1,((VLOOKUP(D29,Sheet2!$M$2:$Y$148,10))/3306.9)*E29,".")</f>
        <v>.</v>
      </c>
      <c r="P29" s="30" t="str">
        <f>IF(D17&gt;1,((VLOOKUP(D29,Sheet2!$M$2:$Y$148,11))/3306.9)*E29,".")</f>
        <v>.</v>
      </c>
      <c r="Q29" s="30" t="str">
        <f>IF(D17&gt;1,((VLOOKUP(D29,Sheet2!$M$2:$Y$148,12))/3306.9)*E29,".")</f>
        <v>.</v>
      </c>
      <c r="R29" s="30" t="str">
        <f>IF(D17&gt;1,((VLOOKUP(D29,Sheet2!$M$2:$Y$148,13))/3306.9)*E29,".")</f>
        <v>.</v>
      </c>
      <c r="S29" s="2"/>
    </row>
    <row r="30" spans="1:19">
      <c r="A30" s="23" t="s">
        <v>73</v>
      </c>
      <c r="B30" s="4"/>
      <c r="C30" s="4"/>
      <c r="D30" s="4"/>
      <c r="E30" s="4"/>
      <c r="F30" s="4"/>
      <c r="G30" s="4"/>
      <c r="H30" s="4"/>
      <c r="I30" s="4"/>
      <c r="J30" s="4"/>
      <c r="K30" s="4"/>
      <c r="L30" s="4"/>
      <c r="M30" s="4"/>
      <c r="N30" s="4"/>
      <c r="O30" s="4"/>
      <c r="P30" s="4"/>
      <c r="Q30" s="4"/>
      <c r="R30" s="4"/>
      <c r="S30" s="2"/>
    </row>
    <row r="31" spans="1:19">
      <c r="A31" s="23" t="s">
        <v>35</v>
      </c>
      <c r="B31" s="4"/>
      <c r="C31" s="4"/>
      <c r="D31" s="4"/>
      <c r="E31" s="4"/>
      <c r="F31" s="4"/>
      <c r="G31" s="4"/>
      <c r="H31" s="4"/>
      <c r="I31" s="4"/>
      <c r="J31" s="4"/>
      <c r="K31" s="4"/>
      <c r="L31" s="4"/>
      <c r="M31" s="4"/>
      <c r="N31" s="4"/>
      <c r="O31" s="4"/>
      <c r="P31" s="4"/>
      <c r="Q31" s="4"/>
      <c r="R31" s="4"/>
      <c r="S31" s="2"/>
    </row>
    <row r="32" spans="1:19">
      <c r="A32" s="23" t="s">
        <v>37</v>
      </c>
      <c r="B32" s="4"/>
      <c r="C32" s="4"/>
      <c r="D32" s="4"/>
      <c r="E32" s="4"/>
      <c r="F32" s="4"/>
      <c r="G32" s="4"/>
      <c r="H32" s="4"/>
      <c r="I32" s="4"/>
      <c r="J32" s="4"/>
      <c r="K32" s="4"/>
      <c r="L32" s="4"/>
      <c r="M32" s="4"/>
      <c r="N32" s="4"/>
      <c r="O32" s="4"/>
      <c r="P32" s="4"/>
      <c r="Q32" s="4"/>
      <c r="R32" s="4"/>
      <c r="S32" s="2"/>
    </row>
    <row r="33" spans="1:18">
      <c r="A33" s="32" t="s">
        <v>76</v>
      </c>
      <c r="B33" s="1"/>
      <c r="C33" s="1"/>
      <c r="D33" s="1"/>
      <c r="E33" s="1"/>
      <c r="F33" s="1"/>
      <c r="G33" s="1"/>
      <c r="H33" s="1"/>
      <c r="I33" s="1"/>
      <c r="J33" s="1"/>
      <c r="K33" s="1"/>
      <c r="L33" s="1"/>
      <c r="M33" s="1"/>
      <c r="N33" s="1"/>
      <c r="O33" s="1"/>
      <c r="P33" s="1"/>
      <c r="Q33" s="1"/>
      <c r="R33" s="1"/>
    </row>
  </sheetData>
  <sheetProtection password="B7FF" sheet="1" selectLockedCells="1"/>
  <protectedRanges>
    <protectedRange sqref="C8:G17" name="Range1"/>
  </protectedRanges>
  <mergeCells count="1">
    <mergeCell ref="D5:E5"/>
  </mergeCells>
  <pageMargins left="0.51181102362204722" right="0.51181102362204722" top="0.51181102362204722" bottom="0.51181102362204722" header="0.31496062992125984" footer="0.31496062992125984"/>
  <pageSetup scale="74" orientation="landscape" r:id="rId1"/>
  <drawing r:id="rId2"/>
</worksheet>
</file>

<file path=xl/worksheets/sheet5.xml><?xml version="1.0" encoding="utf-8"?>
<worksheet xmlns="http://schemas.openxmlformats.org/spreadsheetml/2006/main" xmlns:r="http://schemas.openxmlformats.org/officeDocument/2006/relationships">
  <sheetPr codeName="Sheet3"/>
  <dimension ref="A1:BG446"/>
  <sheetViews>
    <sheetView workbookViewId="0">
      <pane xSplit="24690" topLeftCell="Z1"/>
      <selection activeCell="K16" sqref="K16"/>
      <selection pane="topRight" activeCell="Z25" sqref="Z25"/>
    </sheetView>
  </sheetViews>
  <sheetFormatPr defaultRowHeight="15"/>
  <sheetData>
    <row r="1" spans="1:59">
      <c r="A1" s="43" t="s">
        <v>80</v>
      </c>
      <c r="B1" s="43"/>
      <c r="C1" s="43"/>
      <c r="D1" s="43"/>
      <c r="E1" s="43"/>
      <c r="F1" s="43"/>
      <c r="G1" s="43"/>
      <c r="H1" s="43"/>
      <c r="I1" s="43"/>
      <c r="J1" s="43"/>
      <c r="K1" s="43"/>
      <c r="L1" s="43" t="s">
        <v>13</v>
      </c>
      <c r="M1" s="43" t="s">
        <v>22</v>
      </c>
      <c r="N1" s="44" t="s">
        <v>6</v>
      </c>
      <c r="O1" s="44" t="s">
        <v>7</v>
      </c>
      <c r="P1" s="44" t="s">
        <v>8</v>
      </c>
      <c r="Q1" s="44" t="s">
        <v>9</v>
      </c>
      <c r="R1" s="44" t="s">
        <v>10</v>
      </c>
      <c r="S1" s="44" t="s">
        <v>11</v>
      </c>
      <c r="T1" s="44" t="s">
        <v>12</v>
      </c>
      <c r="U1" s="45" t="s">
        <v>30</v>
      </c>
      <c r="V1" s="45" t="s">
        <v>52</v>
      </c>
      <c r="W1" s="45" t="s">
        <v>31</v>
      </c>
      <c r="X1" s="45" t="s">
        <v>32</v>
      </c>
      <c r="Y1" s="45" t="s">
        <v>33</v>
      </c>
      <c r="Z1" s="46"/>
      <c r="AA1" s="47" t="s">
        <v>24</v>
      </c>
      <c r="AB1" s="43" t="s">
        <v>22</v>
      </c>
      <c r="AC1" s="44" t="s">
        <v>6</v>
      </c>
      <c r="AD1" s="44" t="s">
        <v>7</v>
      </c>
      <c r="AE1" s="44" t="s">
        <v>8</v>
      </c>
      <c r="AF1" s="44" t="s">
        <v>9</v>
      </c>
      <c r="AG1" s="44" t="s">
        <v>10</v>
      </c>
      <c r="AH1" s="44" t="s">
        <v>11</v>
      </c>
      <c r="AI1" s="44" t="s">
        <v>12</v>
      </c>
      <c r="AJ1" s="45" t="s">
        <v>30</v>
      </c>
      <c r="AK1" s="45" t="s">
        <v>65</v>
      </c>
      <c r="AL1" s="45" t="s">
        <v>31</v>
      </c>
      <c r="AM1" s="45" t="s">
        <v>32</v>
      </c>
      <c r="AN1" s="45" t="s">
        <v>33</v>
      </c>
      <c r="AO1" s="43"/>
      <c r="AP1" s="36"/>
      <c r="AQ1" s="36"/>
      <c r="AR1" s="36"/>
      <c r="AS1" s="36"/>
      <c r="AT1" s="36"/>
      <c r="AU1" s="36"/>
      <c r="AV1" s="36"/>
      <c r="AW1" s="36"/>
      <c r="AX1" s="36"/>
      <c r="AY1" s="36"/>
      <c r="AZ1" s="36"/>
      <c r="BA1" s="36"/>
      <c r="BB1" s="36"/>
      <c r="BC1" s="36"/>
      <c r="BD1" s="36"/>
      <c r="BE1" s="36"/>
      <c r="BF1" s="36"/>
      <c r="BG1" s="36"/>
    </row>
    <row r="2" spans="1:59">
      <c r="A2" s="44" t="s">
        <v>4</v>
      </c>
      <c r="B2" s="48"/>
      <c r="C2" s="44" t="s">
        <v>5</v>
      </c>
      <c r="D2" s="44" t="s">
        <v>6</v>
      </c>
      <c r="E2" s="44" t="s">
        <v>7</v>
      </c>
      <c r="F2" s="44" t="s">
        <v>8</v>
      </c>
      <c r="G2" s="44" t="s">
        <v>9</v>
      </c>
      <c r="H2" s="44" t="s">
        <v>10</v>
      </c>
      <c r="I2" s="44" t="s">
        <v>11</v>
      </c>
      <c r="J2" s="44" t="s">
        <v>12</v>
      </c>
      <c r="K2" s="43"/>
      <c r="L2" s="43"/>
      <c r="M2" s="43">
        <v>1</v>
      </c>
      <c r="N2" s="49">
        <v>0.35499999999999998</v>
      </c>
      <c r="O2" s="49">
        <v>0.64500000000000002</v>
      </c>
      <c r="P2" s="49">
        <v>0.57499999999999996</v>
      </c>
      <c r="Q2" s="49">
        <v>0.1419</v>
      </c>
      <c r="R2" s="49">
        <v>1.018</v>
      </c>
      <c r="S2" s="49">
        <v>0.66800000000000004</v>
      </c>
      <c r="T2" s="49">
        <v>0.60799999999999998</v>
      </c>
      <c r="U2" s="50">
        <v>1.7</v>
      </c>
      <c r="V2" s="51">
        <v>0.85</v>
      </c>
      <c r="W2" s="51">
        <v>0.82</v>
      </c>
      <c r="X2" s="51">
        <f t="shared" ref="X2:X12" si="0">$G$27</f>
        <v>0.19</v>
      </c>
      <c r="Y2" s="51">
        <f t="shared" ref="Y2:Y12" si="1">$H$27</f>
        <v>0.22</v>
      </c>
      <c r="Z2" s="51"/>
      <c r="AA2" s="43"/>
      <c r="AB2" s="43">
        <v>1</v>
      </c>
      <c r="AC2" s="49">
        <v>0.3175</v>
      </c>
      <c r="AD2" s="49">
        <v>0.59499999999999997</v>
      </c>
      <c r="AE2" s="49">
        <v>0.57499999999999996</v>
      </c>
      <c r="AF2" s="49">
        <v>0.13750000000000001</v>
      </c>
      <c r="AG2" s="49">
        <v>1.0149999999999999</v>
      </c>
      <c r="AH2" s="49">
        <v>0.65500000000000003</v>
      </c>
      <c r="AI2" s="49">
        <v>0.60499999999999998</v>
      </c>
      <c r="AJ2" s="50">
        <v>1.6379999999999999</v>
      </c>
      <c r="AK2" s="50">
        <v>0.83499999999999996</v>
      </c>
      <c r="AL2" s="50">
        <v>0.80200000000000005</v>
      </c>
      <c r="AM2" s="50">
        <f t="shared" ref="AM2:AM12" si="2">$G$27</f>
        <v>0.19</v>
      </c>
      <c r="AN2" s="50">
        <f t="shared" ref="AN2:AN12" si="3">$H$27</f>
        <v>0.22</v>
      </c>
      <c r="AO2" s="43"/>
      <c r="AP2" s="36"/>
      <c r="AQ2" s="36"/>
      <c r="AR2" s="36"/>
      <c r="AS2" s="36"/>
      <c r="AT2" s="36"/>
      <c r="AU2" s="36"/>
      <c r="AV2" s="36"/>
      <c r="AW2" s="36"/>
      <c r="AX2" s="36"/>
      <c r="AY2" s="36"/>
      <c r="AZ2" s="36"/>
      <c r="BA2" s="36"/>
      <c r="BB2" s="36"/>
      <c r="BC2" s="36"/>
      <c r="BD2" s="36"/>
      <c r="BE2" s="36"/>
      <c r="BF2" s="36"/>
      <c r="BG2" s="36"/>
    </row>
    <row r="3" spans="1:59">
      <c r="A3" s="52" t="s">
        <v>13</v>
      </c>
      <c r="B3" s="53"/>
      <c r="C3" s="52"/>
      <c r="D3" s="52"/>
      <c r="E3" s="52"/>
      <c r="F3" s="52"/>
      <c r="G3" s="52"/>
      <c r="H3" s="52"/>
      <c r="I3" s="52"/>
      <c r="J3" s="52"/>
      <c r="K3" s="43"/>
      <c r="L3" s="43"/>
      <c r="M3" s="43">
        <v>2</v>
      </c>
      <c r="N3" s="49">
        <f>N2+(0.002/10)</f>
        <v>0.35519999999999996</v>
      </c>
      <c r="O3" s="49">
        <f>O2+(0.0035/10)</f>
        <v>0.64534999999999998</v>
      </c>
      <c r="P3" s="49">
        <f>P2+(0.005/10)</f>
        <v>0.5754999999999999</v>
      </c>
      <c r="Q3" s="49">
        <f>Q2+(0.001/10)</f>
        <v>0.14199999999999999</v>
      </c>
      <c r="R3" s="49">
        <f>R2+(0.0002/10)</f>
        <v>1.0180199999999999</v>
      </c>
      <c r="S3" s="49">
        <f>S2+(0.002/10)</f>
        <v>0.66820000000000002</v>
      </c>
      <c r="T3" s="49">
        <f>T2+(0.002/10)</f>
        <v>0.60819999999999996</v>
      </c>
      <c r="U3" s="50">
        <f>U2-(0.067/10)</f>
        <v>1.6933</v>
      </c>
      <c r="V3" s="50">
        <f>V2-(0.02/10)</f>
        <v>0.84799999999999998</v>
      </c>
      <c r="W3" s="50">
        <f>W2-(0.02/10)</f>
        <v>0.81799999999999995</v>
      </c>
      <c r="X3" s="51">
        <f t="shared" si="0"/>
        <v>0.19</v>
      </c>
      <c r="Y3" s="51">
        <f t="shared" si="1"/>
        <v>0.22</v>
      </c>
      <c r="Z3" s="51"/>
      <c r="AA3" s="43"/>
      <c r="AB3" s="43">
        <v>2</v>
      </c>
      <c r="AC3" s="49">
        <f>AC2+(0.0025/10)</f>
        <v>0.31774999999999998</v>
      </c>
      <c r="AD3" s="49">
        <f t="shared" ref="AD3:AI11" si="4">AD2+(0.005/10)</f>
        <v>0.59549999999999992</v>
      </c>
      <c r="AE3" s="49">
        <f t="shared" si="4"/>
        <v>0.5754999999999999</v>
      </c>
      <c r="AF3" s="49">
        <f>AF2+(0.0025/10)</f>
        <v>0.13775000000000001</v>
      </c>
      <c r="AG3" s="49">
        <f t="shared" si="4"/>
        <v>1.0154999999999998</v>
      </c>
      <c r="AH3" s="49">
        <f t="shared" si="4"/>
        <v>0.65549999999999997</v>
      </c>
      <c r="AI3" s="49">
        <f t="shared" si="4"/>
        <v>0.60549999999999993</v>
      </c>
      <c r="AJ3" s="50">
        <f>AJ2-0.005/10</f>
        <v>1.6375</v>
      </c>
      <c r="AK3" s="50">
        <f>AK2-0.005/10</f>
        <v>0.83450000000000002</v>
      </c>
      <c r="AL3" s="50">
        <f>AL2-0.005/10</f>
        <v>0.8015000000000001</v>
      </c>
      <c r="AM3" s="50">
        <f t="shared" si="2"/>
        <v>0.19</v>
      </c>
      <c r="AN3" s="50">
        <f t="shared" si="3"/>
        <v>0.22</v>
      </c>
      <c r="AO3" s="43"/>
      <c r="AP3" s="36"/>
      <c r="AQ3" s="36"/>
      <c r="AR3" s="36"/>
      <c r="AS3" s="36"/>
      <c r="AT3" s="36"/>
      <c r="AU3" s="36"/>
      <c r="AV3" s="36"/>
      <c r="AW3" s="36"/>
      <c r="AX3" s="36"/>
      <c r="AY3" s="36"/>
      <c r="AZ3" s="36"/>
      <c r="BA3" s="36"/>
      <c r="BB3" s="36"/>
      <c r="BC3" s="36"/>
      <c r="BD3" s="36"/>
      <c r="BE3" s="36"/>
      <c r="BF3" s="36"/>
      <c r="BG3" s="36"/>
    </row>
    <row r="4" spans="1:59">
      <c r="A4" s="54" t="s">
        <v>14</v>
      </c>
      <c r="B4" s="55"/>
      <c r="C4" s="56">
        <v>1</v>
      </c>
      <c r="D4" s="57">
        <v>0.35666666666666674</v>
      </c>
      <c r="E4" s="57">
        <v>0.64848484848484855</v>
      </c>
      <c r="F4" s="57">
        <v>0.57999999999999996</v>
      </c>
      <c r="G4" s="57">
        <v>0.14285714285714288</v>
      </c>
      <c r="H4" s="57">
        <v>1.0186335403726707</v>
      </c>
      <c r="I4" s="57">
        <v>0.67</v>
      </c>
      <c r="J4" s="57">
        <v>0.61</v>
      </c>
      <c r="K4" s="43"/>
      <c r="L4" s="43"/>
      <c r="M4" s="43">
        <v>3</v>
      </c>
      <c r="N4" s="49">
        <f t="shared" ref="N4:N11" si="5">N3+(0.002/10)</f>
        <v>0.35539999999999994</v>
      </c>
      <c r="O4" s="49">
        <f t="shared" ref="O4:O11" si="6">O3+(0.0035/10)</f>
        <v>0.64569999999999994</v>
      </c>
      <c r="P4" s="49">
        <f t="shared" ref="P4:P11" si="7">P3+(0.005/10)</f>
        <v>0.57599999999999985</v>
      </c>
      <c r="Q4" s="49">
        <f t="shared" ref="Q4:Q11" si="8">Q3+(0.001/10)</f>
        <v>0.14209999999999998</v>
      </c>
      <c r="R4" s="49">
        <f t="shared" ref="R4:R11" si="9">R3+(0.0006/10)</f>
        <v>1.0180799999999999</v>
      </c>
      <c r="S4" s="49">
        <f t="shared" ref="S4:S11" si="10">S3+(0.002/10)</f>
        <v>0.66839999999999999</v>
      </c>
      <c r="T4" s="49">
        <f t="shared" ref="T4:T11" si="11">T3+(0.002/10)</f>
        <v>0.60839999999999994</v>
      </c>
      <c r="U4" s="50">
        <f t="shared" ref="U4:U11" si="12">U3-(0.067/10)</f>
        <v>1.6866000000000001</v>
      </c>
      <c r="V4" s="50">
        <f t="shared" ref="V4:V11" si="13">V3-(0.02/10)</f>
        <v>0.84599999999999997</v>
      </c>
      <c r="W4" s="50">
        <f t="shared" ref="W4:W11" si="14">W3-(0.02/10)</f>
        <v>0.81599999999999995</v>
      </c>
      <c r="X4" s="51">
        <f t="shared" si="0"/>
        <v>0.19</v>
      </c>
      <c r="Y4" s="51">
        <f t="shared" si="1"/>
        <v>0.22</v>
      </c>
      <c r="Z4" s="51"/>
      <c r="AA4" s="43"/>
      <c r="AB4" s="43">
        <v>3</v>
      </c>
      <c r="AC4" s="49">
        <f t="shared" ref="AC4:AC11" si="15">AC3+(0.0025/10)</f>
        <v>0.31799999999999995</v>
      </c>
      <c r="AD4" s="49">
        <f t="shared" si="4"/>
        <v>0.59599999999999986</v>
      </c>
      <c r="AE4" s="49">
        <f t="shared" si="4"/>
        <v>0.57599999999999985</v>
      </c>
      <c r="AF4" s="49">
        <f t="shared" ref="AF4:AF11" si="16">AF3+(0.0025/10)</f>
        <v>0.13800000000000001</v>
      </c>
      <c r="AG4" s="49">
        <f t="shared" si="4"/>
        <v>1.0159999999999998</v>
      </c>
      <c r="AH4" s="49">
        <f t="shared" si="4"/>
        <v>0.65599999999999992</v>
      </c>
      <c r="AI4" s="49">
        <f t="shared" si="4"/>
        <v>0.60599999999999987</v>
      </c>
      <c r="AJ4" s="50">
        <f t="shared" ref="AJ4:AJ11" si="17">AJ3-0.005/10</f>
        <v>1.637</v>
      </c>
      <c r="AK4" s="50">
        <f t="shared" ref="AK4:AK11" si="18">AK3-0.005/10</f>
        <v>0.83400000000000007</v>
      </c>
      <c r="AL4" s="50">
        <f t="shared" ref="AL4:AL11" si="19">AL3-0.005/10</f>
        <v>0.80100000000000016</v>
      </c>
      <c r="AM4" s="50">
        <f t="shared" si="2"/>
        <v>0.19</v>
      </c>
      <c r="AN4" s="50">
        <f t="shared" si="3"/>
        <v>0.22</v>
      </c>
      <c r="AO4" s="43"/>
      <c r="AP4" s="36"/>
      <c r="AQ4" s="36"/>
      <c r="AR4" s="36"/>
      <c r="AS4" s="36"/>
      <c r="AT4" s="36"/>
      <c r="AU4" s="36"/>
      <c r="AV4" s="36"/>
      <c r="AW4" s="36"/>
      <c r="AX4" s="36"/>
      <c r="AY4" s="36"/>
      <c r="AZ4" s="36"/>
      <c r="BA4" s="36"/>
      <c r="BB4" s="36"/>
      <c r="BC4" s="36"/>
      <c r="BD4" s="36"/>
      <c r="BE4" s="36"/>
      <c r="BF4" s="36"/>
      <c r="BG4" s="36"/>
    </row>
    <row r="5" spans="1:59">
      <c r="A5" s="58" t="s">
        <v>15</v>
      </c>
      <c r="B5" s="59"/>
      <c r="C5" s="56">
        <v>1</v>
      </c>
      <c r="D5" s="57">
        <v>0.36300000000000004</v>
      </c>
      <c r="E5" s="57">
        <v>0.66</v>
      </c>
      <c r="F5" s="57">
        <v>0.59</v>
      </c>
      <c r="G5" s="57">
        <v>0.1586206896551724</v>
      </c>
      <c r="H5" s="57">
        <v>1.0275862068965518</v>
      </c>
      <c r="I5" s="57">
        <v>0.68</v>
      </c>
      <c r="J5" s="57">
        <v>0.61</v>
      </c>
      <c r="K5" s="43"/>
      <c r="L5" s="43"/>
      <c r="M5" s="43">
        <v>4</v>
      </c>
      <c r="N5" s="49">
        <f t="shared" si="5"/>
        <v>0.35559999999999992</v>
      </c>
      <c r="O5" s="49">
        <f t="shared" si="6"/>
        <v>0.6460499999999999</v>
      </c>
      <c r="P5" s="49">
        <f t="shared" si="7"/>
        <v>0.57649999999999979</v>
      </c>
      <c r="Q5" s="49">
        <f t="shared" si="8"/>
        <v>0.14219999999999997</v>
      </c>
      <c r="R5" s="49">
        <f t="shared" si="9"/>
        <v>1.0181399999999998</v>
      </c>
      <c r="S5" s="49">
        <f t="shared" si="10"/>
        <v>0.66859999999999997</v>
      </c>
      <c r="T5" s="49">
        <f t="shared" si="11"/>
        <v>0.60859999999999992</v>
      </c>
      <c r="U5" s="50">
        <f t="shared" si="12"/>
        <v>1.6799000000000002</v>
      </c>
      <c r="V5" s="50">
        <f t="shared" si="13"/>
        <v>0.84399999999999997</v>
      </c>
      <c r="W5" s="50">
        <f t="shared" si="14"/>
        <v>0.81399999999999995</v>
      </c>
      <c r="X5" s="51">
        <f t="shared" si="0"/>
        <v>0.19</v>
      </c>
      <c r="Y5" s="51">
        <f t="shared" si="1"/>
        <v>0.22</v>
      </c>
      <c r="Z5" s="51"/>
      <c r="AA5" s="43"/>
      <c r="AB5" s="43">
        <v>4</v>
      </c>
      <c r="AC5" s="49">
        <f t="shared" si="15"/>
        <v>0.31824999999999992</v>
      </c>
      <c r="AD5" s="49">
        <f t="shared" si="4"/>
        <v>0.59649999999999981</v>
      </c>
      <c r="AE5" s="49">
        <f t="shared" si="4"/>
        <v>0.57649999999999979</v>
      </c>
      <c r="AF5" s="49">
        <f t="shared" si="16"/>
        <v>0.13825000000000001</v>
      </c>
      <c r="AG5" s="49">
        <f t="shared" si="4"/>
        <v>1.0164999999999997</v>
      </c>
      <c r="AH5" s="49">
        <f t="shared" si="4"/>
        <v>0.65649999999999986</v>
      </c>
      <c r="AI5" s="49">
        <f t="shared" si="4"/>
        <v>0.60649999999999982</v>
      </c>
      <c r="AJ5" s="50">
        <f t="shared" si="17"/>
        <v>1.6365000000000001</v>
      </c>
      <c r="AK5" s="50">
        <f t="shared" si="18"/>
        <v>0.83350000000000013</v>
      </c>
      <c r="AL5" s="50">
        <f t="shared" si="19"/>
        <v>0.80050000000000021</v>
      </c>
      <c r="AM5" s="50">
        <f t="shared" si="2"/>
        <v>0.19</v>
      </c>
      <c r="AN5" s="50">
        <f t="shared" si="3"/>
        <v>0.22</v>
      </c>
      <c r="AO5" s="43"/>
      <c r="AP5" s="36"/>
      <c r="AQ5" s="36"/>
      <c r="AR5" s="36"/>
      <c r="AS5" s="36"/>
      <c r="AT5" s="36"/>
      <c r="AU5" s="36"/>
      <c r="AV5" s="36"/>
      <c r="AW5" s="36"/>
      <c r="AX5" s="36"/>
      <c r="AY5" s="36"/>
      <c r="AZ5" s="36"/>
      <c r="BA5" s="36"/>
      <c r="BB5" s="36"/>
      <c r="BC5" s="36"/>
      <c r="BD5" s="36"/>
      <c r="BE5" s="36"/>
      <c r="BF5" s="36"/>
      <c r="BG5" s="36"/>
    </row>
    <row r="6" spans="1:59">
      <c r="A6" s="58" t="s">
        <v>16</v>
      </c>
      <c r="B6" s="59"/>
      <c r="C6" s="56">
        <v>1</v>
      </c>
      <c r="D6" s="57">
        <v>0.36928571428571433</v>
      </c>
      <c r="E6" s="57">
        <v>0.67142857142857149</v>
      </c>
      <c r="F6" s="57">
        <v>0.6</v>
      </c>
      <c r="G6" s="57">
        <v>0.16083916083916086</v>
      </c>
      <c r="H6" s="57">
        <v>1.0279720279720281</v>
      </c>
      <c r="I6" s="57">
        <v>0.69</v>
      </c>
      <c r="J6" s="57">
        <v>0.62</v>
      </c>
      <c r="K6" s="43"/>
      <c r="L6" s="43"/>
      <c r="M6" s="43">
        <v>5</v>
      </c>
      <c r="N6" s="49">
        <f t="shared" si="5"/>
        <v>0.35579999999999989</v>
      </c>
      <c r="O6" s="49">
        <f t="shared" si="6"/>
        <v>0.64639999999999986</v>
      </c>
      <c r="P6" s="49">
        <f t="shared" si="7"/>
        <v>0.57699999999999974</v>
      </c>
      <c r="Q6" s="49">
        <f t="shared" si="8"/>
        <v>0.14229999999999995</v>
      </c>
      <c r="R6" s="49">
        <f t="shared" si="9"/>
        <v>1.0181999999999998</v>
      </c>
      <c r="S6" s="49">
        <f t="shared" si="10"/>
        <v>0.66879999999999995</v>
      </c>
      <c r="T6" s="49">
        <f t="shared" si="11"/>
        <v>0.6087999999999999</v>
      </c>
      <c r="U6" s="50">
        <f t="shared" si="12"/>
        <v>1.6732000000000002</v>
      </c>
      <c r="V6" s="50">
        <f t="shared" si="13"/>
        <v>0.84199999999999997</v>
      </c>
      <c r="W6" s="50">
        <f t="shared" si="14"/>
        <v>0.81199999999999994</v>
      </c>
      <c r="X6" s="51">
        <f t="shared" si="0"/>
        <v>0.19</v>
      </c>
      <c r="Y6" s="51">
        <f t="shared" si="1"/>
        <v>0.22</v>
      </c>
      <c r="Z6" s="51"/>
      <c r="AA6" s="43"/>
      <c r="AB6" s="43">
        <v>5</v>
      </c>
      <c r="AC6" s="49">
        <f t="shared" si="15"/>
        <v>0.31849999999999989</v>
      </c>
      <c r="AD6" s="49">
        <f t="shared" si="4"/>
        <v>0.59699999999999975</v>
      </c>
      <c r="AE6" s="49">
        <f t="shared" si="4"/>
        <v>0.57699999999999974</v>
      </c>
      <c r="AF6" s="49">
        <f t="shared" si="16"/>
        <v>0.13850000000000001</v>
      </c>
      <c r="AG6" s="49">
        <f t="shared" si="4"/>
        <v>1.0169999999999997</v>
      </c>
      <c r="AH6" s="49">
        <f t="shared" si="4"/>
        <v>0.65699999999999981</v>
      </c>
      <c r="AI6" s="49">
        <f t="shared" si="4"/>
        <v>0.60699999999999976</v>
      </c>
      <c r="AJ6" s="50">
        <f t="shared" si="17"/>
        <v>1.6360000000000001</v>
      </c>
      <c r="AK6" s="50">
        <f t="shared" si="18"/>
        <v>0.83300000000000018</v>
      </c>
      <c r="AL6" s="50">
        <f t="shared" si="19"/>
        <v>0.80000000000000027</v>
      </c>
      <c r="AM6" s="50">
        <f t="shared" si="2"/>
        <v>0.19</v>
      </c>
      <c r="AN6" s="50">
        <f t="shared" si="3"/>
        <v>0.22</v>
      </c>
      <c r="AO6" s="43"/>
      <c r="AP6" s="36"/>
      <c r="AQ6" s="36"/>
      <c r="AR6" s="36"/>
      <c r="AS6" s="36"/>
      <c r="AT6" s="36"/>
      <c r="AU6" s="36"/>
      <c r="AV6" s="36"/>
      <c r="AW6" s="36"/>
      <c r="AX6" s="36"/>
      <c r="AY6" s="36"/>
      <c r="AZ6" s="36"/>
      <c r="BA6" s="36"/>
      <c r="BB6" s="36"/>
      <c r="BC6" s="36"/>
      <c r="BD6" s="36"/>
      <c r="BE6" s="36"/>
      <c r="BF6" s="36"/>
      <c r="BG6" s="36"/>
    </row>
    <row r="7" spans="1:59">
      <c r="A7" s="58" t="s">
        <v>17</v>
      </c>
      <c r="B7" s="59"/>
      <c r="C7" s="56">
        <v>1</v>
      </c>
      <c r="D7" s="57">
        <v>0.37507560483870961</v>
      </c>
      <c r="E7" s="57">
        <v>0.68195564516129015</v>
      </c>
      <c r="F7" s="57">
        <v>0.60710685483870952</v>
      </c>
      <c r="G7" s="57">
        <v>0.1640625</v>
      </c>
      <c r="H7" s="57">
        <v>1.0312499999999998</v>
      </c>
      <c r="I7" s="57">
        <v>0.7</v>
      </c>
      <c r="J7" s="57">
        <v>0.62</v>
      </c>
      <c r="K7" s="43"/>
      <c r="L7" s="43"/>
      <c r="M7" s="43">
        <v>6</v>
      </c>
      <c r="N7" s="49">
        <f t="shared" si="5"/>
        <v>0.35599999999999987</v>
      </c>
      <c r="O7" s="49">
        <f t="shared" si="6"/>
        <v>0.64674999999999983</v>
      </c>
      <c r="P7" s="49">
        <f t="shared" si="7"/>
        <v>0.57749999999999968</v>
      </c>
      <c r="Q7" s="49">
        <f t="shared" si="8"/>
        <v>0.14239999999999994</v>
      </c>
      <c r="R7" s="49">
        <f t="shared" si="9"/>
        <v>1.0182599999999997</v>
      </c>
      <c r="S7" s="49">
        <f t="shared" si="10"/>
        <v>0.66899999999999993</v>
      </c>
      <c r="T7" s="49">
        <f t="shared" si="11"/>
        <v>0.60899999999999987</v>
      </c>
      <c r="U7" s="50">
        <f t="shared" si="12"/>
        <v>1.6665000000000003</v>
      </c>
      <c r="V7" s="50">
        <f t="shared" si="13"/>
        <v>0.84</v>
      </c>
      <c r="W7" s="50">
        <f t="shared" si="14"/>
        <v>0.80999999999999994</v>
      </c>
      <c r="X7" s="51">
        <f t="shared" si="0"/>
        <v>0.19</v>
      </c>
      <c r="Y7" s="51">
        <f t="shared" si="1"/>
        <v>0.22</v>
      </c>
      <c r="Z7" s="51"/>
      <c r="AA7" s="43"/>
      <c r="AB7" s="43">
        <v>6</v>
      </c>
      <c r="AC7" s="49">
        <f t="shared" si="15"/>
        <v>0.31874999999999987</v>
      </c>
      <c r="AD7" s="49">
        <f t="shared" si="4"/>
        <v>0.5974999999999997</v>
      </c>
      <c r="AE7" s="49">
        <f t="shared" si="4"/>
        <v>0.57749999999999968</v>
      </c>
      <c r="AF7" s="49">
        <f t="shared" si="16"/>
        <v>0.13875000000000001</v>
      </c>
      <c r="AG7" s="49">
        <f t="shared" si="4"/>
        <v>1.0174999999999996</v>
      </c>
      <c r="AH7" s="49">
        <f t="shared" si="4"/>
        <v>0.65749999999999975</v>
      </c>
      <c r="AI7" s="49">
        <f t="shared" si="4"/>
        <v>0.60749999999999971</v>
      </c>
      <c r="AJ7" s="50">
        <f t="shared" si="17"/>
        <v>1.6355000000000002</v>
      </c>
      <c r="AK7" s="50">
        <f t="shared" si="18"/>
        <v>0.83250000000000024</v>
      </c>
      <c r="AL7" s="50">
        <f t="shared" si="19"/>
        <v>0.79950000000000032</v>
      </c>
      <c r="AM7" s="50">
        <f t="shared" si="2"/>
        <v>0.19</v>
      </c>
      <c r="AN7" s="50">
        <f t="shared" si="3"/>
        <v>0.22</v>
      </c>
      <c r="AO7" s="43"/>
      <c r="AP7" s="36"/>
      <c r="AQ7" s="36"/>
      <c r="AR7" s="36"/>
      <c r="AS7" s="36"/>
      <c r="AT7" s="36"/>
      <c r="AU7" s="36"/>
      <c r="AV7" s="36"/>
      <c r="AW7" s="36"/>
      <c r="AX7" s="36"/>
      <c r="AY7" s="36"/>
      <c r="AZ7" s="36"/>
      <c r="BA7" s="36"/>
      <c r="BB7" s="36"/>
      <c r="BC7" s="36"/>
      <c r="BD7" s="36"/>
      <c r="BE7" s="36"/>
      <c r="BF7" s="36"/>
      <c r="BG7" s="36"/>
    </row>
    <row r="8" spans="1:59">
      <c r="A8" s="58" t="s">
        <v>18</v>
      </c>
      <c r="B8" s="59"/>
      <c r="C8" s="56">
        <v>1</v>
      </c>
      <c r="D8" s="57">
        <v>0.38437641723356014</v>
      </c>
      <c r="E8" s="57">
        <v>0.69886621315192743</v>
      </c>
      <c r="F8" s="57">
        <v>0.617838246409675</v>
      </c>
      <c r="G8" s="57">
        <v>0.18095238095238092</v>
      </c>
      <c r="H8" s="57">
        <v>1.0285714285714285</v>
      </c>
      <c r="I8" s="57">
        <v>0.71</v>
      </c>
      <c r="J8" s="57">
        <v>0.63</v>
      </c>
      <c r="K8" s="43"/>
      <c r="L8" s="43"/>
      <c r="M8" s="43">
        <v>7</v>
      </c>
      <c r="N8" s="49">
        <f t="shared" si="5"/>
        <v>0.35619999999999985</v>
      </c>
      <c r="O8" s="49">
        <f t="shared" si="6"/>
        <v>0.64709999999999979</v>
      </c>
      <c r="P8" s="49">
        <f t="shared" si="7"/>
        <v>0.57799999999999963</v>
      </c>
      <c r="Q8" s="49">
        <f t="shared" si="8"/>
        <v>0.14249999999999993</v>
      </c>
      <c r="R8" s="49">
        <f t="shared" si="9"/>
        <v>1.0183199999999997</v>
      </c>
      <c r="S8" s="49">
        <f t="shared" si="10"/>
        <v>0.66919999999999991</v>
      </c>
      <c r="T8" s="49">
        <f t="shared" si="11"/>
        <v>0.60919999999999985</v>
      </c>
      <c r="U8" s="50">
        <f t="shared" si="12"/>
        <v>1.6598000000000004</v>
      </c>
      <c r="V8" s="50">
        <f t="shared" si="13"/>
        <v>0.83799999999999997</v>
      </c>
      <c r="W8" s="50">
        <f t="shared" si="14"/>
        <v>0.80799999999999994</v>
      </c>
      <c r="X8" s="51">
        <f t="shared" si="0"/>
        <v>0.19</v>
      </c>
      <c r="Y8" s="51">
        <f t="shared" si="1"/>
        <v>0.22</v>
      </c>
      <c r="Z8" s="51"/>
      <c r="AA8" s="43"/>
      <c r="AB8" s="43">
        <v>7</v>
      </c>
      <c r="AC8" s="49">
        <f t="shared" si="15"/>
        <v>0.31899999999999984</v>
      </c>
      <c r="AD8" s="49">
        <f t="shared" si="4"/>
        <v>0.59799999999999964</v>
      </c>
      <c r="AE8" s="49">
        <f t="shared" si="4"/>
        <v>0.57799999999999963</v>
      </c>
      <c r="AF8" s="49">
        <f t="shared" si="16"/>
        <v>0.13900000000000001</v>
      </c>
      <c r="AG8" s="49">
        <f t="shared" si="4"/>
        <v>1.0179999999999996</v>
      </c>
      <c r="AH8" s="49">
        <f t="shared" si="4"/>
        <v>0.6579999999999997</v>
      </c>
      <c r="AI8" s="49">
        <f t="shared" si="4"/>
        <v>0.60799999999999965</v>
      </c>
      <c r="AJ8" s="50">
        <f t="shared" si="17"/>
        <v>1.6350000000000002</v>
      </c>
      <c r="AK8" s="50">
        <f t="shared" si="18"/>
        <v>0.83200000000000029</v>
      </c>
      <c r="AL8" s="50">
        <f t="shared" si="19"/>
        <v>0.79900000000000038</v>
      </c>
      <c r="AM8" s="50">
        <f t="shared" si="2"/>
        <v>0.19</v>
      </c>
      <c r="AN8" s="50">
        <f t="shared" si="3"/>
        <v>0.22</v>
      </c>
      <c r="AO8" s="43"/>
      <c r="AP8" s="36"/>
      <c r="AQ8" s="36"/>
      <c r="AR8" s="36"/>
      <c r="AS8" s="36"/>
      <c r="AT8" s="36"/>
      <c r="AU8" s="36"/>
      <c r="AV8" s="36"/>
      <c r="AW8" s="36"/>
      <c r="AX8" s="36"/>
      <c r="AY8" s="36"/>
      <c r="AZ8" s="36"/>
      <c r="BA8" s="36"/>
      <c r="BB8" s="36"/>
      <c r="BC8" s="36"/>
      <c r="BD8" s="36"/>
      <c r="BE8" s="36"/>
      <c r="BF8" s="36"/>
      <c r="BG8" s="36"/>
    </row>
    <row r="9" spans="1:59">
      <c r="A9" s="58" t="s">
        <v>19</v>
      </c>
      <c r="B9" s="59"/>
      <c r="C9" s="56">
        <v>1</v>
      </c>
      <c r="D9" s="57">
        <v>0.40843413978494614</v>
      </c>
      <c r="E9" s="57">
        <v>0.74260752688172016</v>
      </c>
      <c r="F9" s="57">
        <v>0.61693548387096753</v>
      </c>
      <c r="G9" s="57">
        <v>0.19354838709677416</v>
      </c>
      <c r="H9" s="57">
        <v>1.0430107526881718</v>
      </c>
      <c r="I9" s="57">
        <v>0.72</v>
      </c>
      <c r="J9" s="57">
        <v>0.64</v>
      </c>
      <c r="K9" s="43"/>
      <c r="L9" s="43"/>
      <c r="M9" s="43">
        <v>8</v>
      </c>
      <c r="N9" s="49">
        <f t="shared" si="5"/>
        <v>0.35639999999999983</v>
      </c>
      <c r="O9" s="49">
        <f t="shared" si="6"/>
        <v>0.64744999999999975</v>
      </c>
      <c r="P9" s="49">
        <f t="shared" si="7"/>
        <v>0.57849999999999957</v>
      </c>
      <c r="Q9" s="49">
        <f t="shared" si="8"/>
        <v>0.14259999999999992</v>
      </c>
      <c r="R9" s="49">
        <f t="shared" si="9"/>
        <v>1.0183799999999996</v>
      </c>
      <c r="S9" s="49">
        <f t="shared" si="10"/>
        <v>0.66939999999999988</v>
      </c>
      <c r="T9" s="49">
        <f t="shared" si="11"/>
        <v>0.60939999999999983</v>
      </c>
      <c r="U9" s="50">
        <f t="shared" si="12"/>
        <v>1.6531000000000005</v>
      </c>
      <c r="V9" s="50">
        <f t="shared" si="13"/>
        <v>0.83599999999999997</v>
      </c>
      <c r="W9" s="50">
        <f t="shared" si="14"/>
        <v>0.80599999999999994</v>
      </c>
      <c r="X9" s="51">
        <f t="shared" si="0"/>
        <v>0.19</v>
      </c>
      <c r="Y9" s="51">
        <f t="shared" si="1"/>
        <v>0.22</v>
      </c>
      <c r="Z9" s="51"/>
      <c r="AA9" s="43"/>
      <c r="AB9" s="43">
        <v>8</v>
      </c>
      <c r="AC9" s="49">
        <f t="shared" si="15"/>
        <v>0.31924999999999981</v>
      </c>
      <c r="AD9" s="49">
        <f t="shared" si="4"/>
        <v>0.59849999999999959</v>
      </c>
      <c r="AE9" s="49">
        <f t="shared" si="4"/>
        <v>0.57849999999999957</v>
      </c>
      <c r="AF9" s="49">
        <f t="shared" si="16"/>
        <v>0.13925000000000001</v>
      </c>
      <c r="AG9" s="49">
        <f t="shared" si="4"/>
        <v>1.0184999999999995</v>
      </c>
      <c r="AH9" s="49">
        <f t="shared" si="4"/>
        <v>0.65849999999999964</v>
      </c>
      <c r="AI9" s="49">
        <f t="shared" si="4"/>
        <v>0.6084999999999996</v>
      </c>
      <c r="AJ9" s="50">
        <f t="shared" si="17"/>
        <v>1.6345000000000003</v>
      </c>
      <c r="AK9" s="50">
        <f t="shared" si="18"/>
        <v>0.83150000000000035</v>
      </c>
      <c r="AL9" s="50">
        <f t="shared" si="19"/>
        <v>0.79850000000000043</v>
      </c>
      <c r="AM9" s="50">
        <f t="shared" si="2"/>
        <v>0.19</v>
      </c>
      <c r="AN9" s="50">
        <f t="shared" si="3"/>
        <v>0.22</v>
      </c>
      <c r="AO9" s="43"/>
      <c r="AP9" s="36"/>
      <c r="AQ9" s="36"/>
      <c r="AR9" s="36"/>
      <c r="AS9" s="36"/>
      <c r="AT9" s="36"/>
      <c r="AU9" s="36"/>
      <c r="AV9" s="36"/>
      <c r="AW9" s="36"/>
      <c r="AX9" s="36"/>
      <c r="AY9" s="36"/>
      <c r="AZ9" s="36"/>
      <c r="BA9" s="36"/>
      <c r="BB9" s="36"/>
      <c r="BC9" s="36"/>
      <c r="BD9" s="36"/>
      <c r="BE9" s="36"/>
      <c r="BF9" s="36"/>
      <c r="BG9" s="36"/>
    </row>
    <row r="10" spans="1:59">
      <c r="A10" s="60" t="s">
        <v>20</v>
      </c>
      <c r="B10" s="61"/>
      <c r="C10" s="56">
        <v>1</v>
      </c>
      <c r="D10" s="57">
        <v>0.42900000000000005</v>
      </c>
      <c r="E10" s="57">
        <v>0.78</v>
      </c>
      <c r="F10" s="57">
        <v>0.63285849952516604</v>
      </c>
      <c r="G10" s="57">
        <v>0.19753086419753085</v>
      </c>
      <c r="H10" s="57">
        <v>1.0493827160493825</v>
      </c>
      <c r="I10" s="57">
        <v>0.74</v>
      </c>
      <c r="J10" s="57">
        <v>0.65</v>
      </c>
      <c r="K10" s="43"/>
      <c r="L10" s="43"/>
      <c r="M10" s="43">
        <v>9</v>
      </c>
      <c r="N10" s="49">
        <f t="shared" si="5"/>
        <v>0.35659999999999981</v>
      </c>
      <c r="O10" s="49">
        <f t="shared" si="6"/>
        <v>0.64779999999999971</v>
      </c>
      <c r="P10" s="49">
        <f t="shared" si="7"/>
        <v>0.57899999999999952</v>
      </c>
      <c r="Q10" s="49">
        <f t="shared" si="8"/>
        <v>0.14269999999999991</v>
      </c>
      <c r="R10" s="49">
        <f t="shared" si="9"/>
        <v>1.0184399999999996</v>
      </c>
      <c r="S10" s="49">
        <f t="shared" si="10"/>
        <v>0.66959999999999986</v>
      </c>
      <c r="T10" s="49">
        <f t="shared" si="11"/>
        <v>0.60959999999999981</v>
      </c>
      <c r="U10" s="50">
        <f t="shared" si="12"/>
        <v>1.6464000000000005</v>
      </c>
      <c r="V10" s="50">
        <f t="shared" si="13"/>
        <v>0.83399999999999996</v>
      </c>
      <c r="W10" s="50">
        <f t="shared" si="14"/>
        <v>0.80399999999999994</v>
      </c>
      <c r="X10" s="51">
        <f t="shared" si="0"/>
        <v>0.19</v>
      </c>
      <c r="Y10" s="51">
        <f t="shared" si="1"/>
        <v>0.22</v>
      </c>
      <c r="Z10" s="51"/>
      <c r="AA10" s="43"/>
      <c r="AB10" s="43">
        <v>9</v>
      </c>
      <c r="AC10" s="49">
        <f t="shared" si="15"/>
        <v>0.31949999999999978</v>
      </c>
      <c r="AD10" s="49">
        <f t="shared" si="4"/>
        <v>0.59899999999999953</v>
      </c>
      <c r="AE10" s="49">
        <f t="shared" si="4"/>
        <v>0.57899999999999952</v>
      </c>
      <c r="AF10" s="49">
        <f t="shared" si="16"/>
        <v>0.13950000000000001</v>
      </c>
      <c r="AG10" s="49">
        <f t="shared" si="4"/>
        <v>1.0189999999999995</v>
      </c>
      <c r="AH10" s="49">
        <f t="shared" si="4"/>
        <v>0.65899999999999959</v>
      </c>
      <c r="AI10" s="49">
        <f t="shared" si="4"/>
        <v>0.60899999999999954</v>
      </c>
      <c r="AJ10" s="50">
        <f t="shared" si="17"/>
        <v>1.6340000000000003</v>
      </c>
      <c r="AK10" s="50">
        <f t="shared" si="18"/>
        <v>0.83100000000000041</v>
      </c>
      <c r="AL10" s="50">
        <f t="shared" si="19"/>
        <v>0.79800000000000049</v>
      </c>
      <c r="AM10" s="50">
        <f t="shared" si="2"/>
        <v>0.19</v>
      </c>
      <c r="AN10" s="50">
        <f t="shared" si="3"/>
        <v>0.22</v>
      </c>
      <c r="AO10" s="43"/>
      <c r="AP10" s="36"/>
      <c r="AQ10" s="36"/>
      <c r="AR10" s="36"/>
      <c r="AS10" s="36"/>
      <c r="AT10" s="36"/>
      <c r="AU10" s="36"/>
      <c r="AV10" s="36"/>
      <c r="AW10" s="36"/>
      <c r="AX10" s="36"/>
      <c r="AY10" s="36"/>
      <c r="AZ10" s="36"/>
      <c r="BA10" s="36"/>
      <c r="BB10" s="36"/>
      <c r="BC10" s="36"/>
      <c r="BD10" s="36"/>
      <c r="BE10" s="36"/>
      <c r="BF10" s="36"/>
      <c r="BG10" s="36"/>
    </row>
    <row r="11" spans="1:59">
      <c r="A11" s="43"/>
      <c r="B11" s="62"/>
      <c r="C11" s="62"/>
      <c r="D11" s="62"/>
      <c r="E11" s="62"/>
      <c r="F11" s="62"/>
      <c r="G11" s="62"/>
      <c r="H11" s="62"/>
      <c r="I11" s="62"/>
      <c r="J11" s="62"/>
      <c r="K11" s="43"/>
      <c r="L11" s="43"/>
      <c r="M11" s="43">
        <v>10</v>
      </c>
      <c r="N11" s="49">
        <f t="shared" si="5"/>
        <v>0.35679999999999978</v>
      </c>
      <c r="O11" s="49">
        <f t="shared" si="6"/>
        <v>0.64814999999999967</v>
      </c>
      <c r="P11" s="49">
        <f t="shared" si="7"/>
        <v>0.57949999999999946</v>
      </c>
      <c r="Q11" s="49">
        <f t="shared" si="8"/>
        <v>0.1427999999999999</v>
      </c>
      <c r="R11" s="49">
        <f t="shared" si="9"/>
        <v>1.0184999999999995</v>
      </c>
      <c r="S11" s="49">
        <f t="shared" si="10"/>
        <v>0.66979999999999984</v>
      </c>
      <c r="T11" s="49">
        <f t="shared" si="11"/>
        <v>0.60979999999999979</v>
      </c>
      <c r="U11" s="50">
        <f t="shared" si="12"/>
        <v>1.6397000000000006</v>
      </c>
      <c r="V11" s="50">
        <f t="shared" si="13"/>
        <v>0.83199999999999996</v>
      </c>
      <c r="W11" s="50">
        <f t="shared" si="14"/>
        <v>0.80199999999999994</v>
      </c>
      <c r="X11" s="51">
        <f t="shared" si="0"/>
        <v>0.19</v>
      </c>
      <c r="Y11" s="51">
        <f t="shared" si="1"/>
        <v>0.22</v>
      </c>
      <c r="Z11" s="51"/>
      <c r="AA11" s="43"/>
      <c r="AB11" s="43">
        <v>10</v>
      </c>
      <c r="AC11" s="49">
        <f t="shared" si="15"/>
        <v>0.31974999999999976</v>
      </c>
      <c r="AD11" s="49">
        <f t="shared" si="4"/>
        <v>0.59949999999999948</v>
      </c>
      <c r="AE11" s="49">
        <f t="shared" si="4"/>
        <v>0.57949999999999946</v>
      </c>
      <c r="AF11" s="49">
        <f t="shared" si="16"/>
        <v>0.13975000000000001</v>
      </c>
      <c r="AG11" s="49">
        <f t="shared" si="4"/>
        <v>1.0194999999999994</v>
      </c>
      <c r="AH11" s="49">
        <f t="shared" si="4"/>
        <v>0.65949999999999953</v>
      </c>
      <c r="AI11" s="49">
        <f t="shared" si="4"/>
        <v>0.60949999999999949</v>
      </c>
      <c r="AJ11" s="50">
        <f t="shared" si="17"/>
        <v>1.6335000000000004</v>
      </c>
      <c r="AK11" s="50">
        <f t="shared" si="18"/>
        <v>0.83050000000000046</v>
      </c>
      <c r="AL11" s="50">
        <f t="shared" si="19"/>
        <v>0.79750000000000054</v>
      </c>
      <c r="AM11" s="50">
        <f t="shared" si="2"/>
        <v>0.19</v>
      </c>
      <c r="AN11" s="50">
        <f t="shared" si="3"/>
        <v>0.22</v>
      </c>
      <c r="AO11" s="43"/>
      <c r="AP11" s="36"/>
      <c r="AQ11" s="36"/>
      <c r="AR11" s="36"/>
      <c r="AS11" s="36"/>
      <c r="AT11" s="36"/>
      <c r="AU11" s="36"/>
      <c r="AV11" s="36"/>
      <c r="AW11" s="36"/>
      <c r="AX11" s="36"/>
      <c r="AY11" s="36"/>
      <c r="AZ11" s="36"/>
      <c r="BA11" s="36"/>
      <c r="BB11" s="36"/>
      <c r="BC11" s="36"/>
      <c r="BD11" s="36"/>
      <c r="BE11" s="36"/>
      <c r="BF11" s="36"/>
      <c r="BG11" s="36"/>
    </row>
    <row r="12" spans="1:59">
      <c r="A12" s="43" t="s">
        <v>34</v>
      </c>
      <c r="B12" s="43"/>
      <c r="C12" s="43"/>
      <c r="D12" s="43"/>
      <c r="E12" s="43"/>
      <c r="F12" s="43"/>
      <c r="G12" s="43"/>
      <c r="H12" s="43"/>
      <c r="I12" s="43"/>
      <c r="J12" s="43"/>
      <c r="K12" s="43"/>
      <c r="L12" s="43"/>
      <c r="M12" s="43">
        <v>11</v>
      </c>
      <c r="N12" s="49">
        <f>$D$4</f>
        <v>0.35666666666666674</v>
      </c>
      <c r="O12" s="49">
        <f>$E$4</f>
        <v>0.64848484848484855</v>
      </c>
      <c r="P12" s="49">
        <f>$F$4</f>
        <v>0.57999999999999996</v>
      </c>
      <c r="Q12" s="49">
        <f>$G$4</f>
        <v>0.14285714285714288</v>
      </c>
      <c r="R12" s="49">
        <f>$H$4</f>
        <v>1.0186335403726707</v>
      </c>
      <c r="S12" s="49">
        <f>$I$4</f>
        <v>0.67</v>
      </c>
      <c r="T12" s="49">
        <f>$J$4</f>
        <v>0.61</v>
      </c>
      <c r="U12" s="50">
        <f>F27</f>
        <v>1.633</v>
      </c>
      <c r="V12" s="50">
        <f>C27</f>
        <v>0.83</v>
      </c>
      <c r="W12" s="51">
        <f>$D$27</f>
        <v>0.79700000000000004</v>
      </c>
      <c r="X12" s="51">
        <f t="shared" si="0"/>
        <v>0.19</v>
      </c>
      <c r="Y12" s="51">
        <f t="shared" si="1"/>
        <v>0.22</v>
      </c>
      <c r="Z12" s="51"/>
      <c r="AA12" s="43"/>
      <c r="AB12" s="43">
        <v>11</v>
      </c>
      <c r="AC12" s="49">
        <f>$D$38</f>
        <v>0.32</v>
      </c>
      <c r="AD12" s="49">
        <f>$E$38</f>
        <v>0.6</v>
      </c>
      <c r="AE12" s="49">
        <f>$F$38</f>
        <v>0.57999999999999996</v>
      </c>
      <c r="AF12" s="49">
        <f>$G$38</f>
        <v>0.14000000000000001</v>
      </c>
      <c r="AG12" s="49">
        <f>$H$38</f>
        <v>1.02</v>
      </c>
      <c r="AH12" s="49">
        <f>$I$38</f>
        <v>0.66</v>
      </c>
      <c r="AI12" s="49">
        <f>$J$38</f>
        <v>0.61</v>
      </c>
      <c r="AJ12" s="50">
        <f>$F$27</f>
        <v>1.633</v>
      </c>
      <c r="AK12" s="50">
        <f>$C$27</f>
        <v>0.83</v>
      </c>
      <c r="AL12" s="50">
        <f>$D$27</f>
        <v>0.79700000000000004</v>
      </c>
      <c r="AM12" s="50">
        <f t="shared" si="2"/>
        <v>0.19</v>
      </c>
      <c r="AN12" s="50">
        <f t="shared" si="3"/>
        <v>0.22</v>
      </c>
      <c r="AO12" s="43"/>
      <c r="AP12" s="36"/>
      <c r="AQ12" s="36"/>
      <c r="AR12" s="36"/>
      <c r="AS12" s="36"/>
      <c r="AT12" s="36"/>
      <c r="AU12" s="36"/>
      <c r="AV12" s="36"/>
      <c r="AW12" s="36"/>
      <c r="AX12" s="36"/>
      <c r="AY12" s="36"/>
      <c r="AZ12" s="36"/>
      <c r="BA12" s="36"/>
      <c r="BB12" s="36"/>
      <c r="BC12" s="36"/>
      <c r="BD12" s="36"/>
      <c r="BE12" s="36"/>
      <c r="BF12" s="36"/>
      <c r="BG12" s="36"/>
    </row>
    <row r="13" spans="1:59">
      <c r="A13" s="43"/>
      <c r="B13" s="43"/>
      <c r="C13" s="43"/>
      <c r="D13" s="43"/>
      <c r="E13" s="43"/>
      <c r="F13" s="43"/>
      <c r="G13" s="43"/>
      <c r="H13" s="43"/>
      <c r="I13" s="43"/>
      <c r="J13" s="43"/>
      <c r="K13" s="43"/>
      <c r="L13" s="43"/>
      <c r="M13" s="43">
        <v>12</v>
      </c>
      <c r="N13" s="49">
        <f>N12+(0.0063/22)</f>
        <v>0.35695303030303038</v>
      </c>
      <c r="O13" s="49">
        <f>O12+(0.0115/22)</f>
        <v>0.64900757575757584</v>
      </c>
      <c r="P13" s="49">
        <f>P12+(0.01/22)</f>
        <v>0.58045454545454545</v>
      </c>
      <c r="Q13" s="49">
        <f>Q12+(0.0157/22)</f>
        <v>0.14357077922077924</v>
      </c>
      <c r="R13" s="49">
        <f>R12+(0.009/22)</f>
        <v>1.0190426312817615</v>
      </c>
      <c r="S13" s="49">
        <f>S12+(0.01/22)</f>
        <v>0.67045454545454553</v>
      </c>
      <c r="T13" s="49">
        <f>T12+(0.003/22)</f>
        <v>0.61013636363636359</v>
      </c>
      <c r="U13" s="50">
        <f>U12-(0.166/22)</f>
        <v>1.6254545454545455</v>
      </c>
      <c r="V13" s="50">
        <f>V12-(0.097/22)</f>
        <v>0.82559090909090904</v>
      </c>
      <c r="W13" s="50">
        <f>W12-(0.07/22)</f>
        <v>0.79381818181818187</v>
      </c>
      <c r="X13" s="50">
        <f>X12-(0.01/22)</f>
        <v>0.18954545454545454</v>
      </c>
      <c r="Y13" s="50">
        <f>Y12-(0.01/22)</f>
        <v>0.21954545454545454</v>
      </c>
      <c r="Z13" s="51"/>
      <c r="AA13" s="43"/>
      <c r="AB13" s="43">
        <v>12</v>
      </c>
      <c r="AC13" s="49">
        <f>AC12+(AC34-AC12)/22</f>
        <v>0.32045454545454544</v>
      </c>
      <c r="AD13" s="49">
        <f>AD12+($AD$34-$AD$12)/22</f>
        <v>0.60045454545454546</v>
      </c>
      <c r="AE13" s="49">
        <f>AE12+($AE$34-$AE$12)/22</f>
        <v>0.58045454545454545</v>
      </c>
      <c r="AF13" s="49">
        <f>AF12+($AF$34-$AF$12)/22</f>
        <v>0.14045454545454547</v>
      </c>
      <c r="AG13" s="49">
        <f>AG12+($AG$34-$AG$12)/22</f>
        <v>1.02</v>
      </c>
      <c r="AH13" s="49">
        <f>AH12+($AH$34-$AH$12)/22</f>
        <v>0.66045454545454552</v>
      </c>
      <c r="AI13" s="49">
        <f>AI12+(AI34-AI12)/22</f>
        <v>0.61</v>
      </c>
      <c r="AJ13" s="50">
        <f>AJ12+($AJ$34-$AJ$12)/22</f>
        <v>1.6254545454545455</v>
      </c>
      <c r="AK13" s="50">
        <f>AK12+($AK$34-$AK$12)/22</f>
        <v>0.82559090909090904</v>
      </c>
      <c r="AL13" s="50">
        <f>AL12+($AL$34-$AL$12)/22</f>
        <v>0.7937727272727273</v>
      </c>
      <c r="AM13" s="50">
        <f>AM12+($AM$34-$AM$12)/22</f>
        <v>0.18954545454545454</v>
      </c>
      <c r="AN13" s="50">
        <f>AN12+($AN$34-$AN$12)/22</f>
        <v>0.21954545454545454</v>
      </c>
      <c r="AO13" s="43"/>
      <c r="AP13" s="36"/>
      <c r="AQ13" s="36"/>
      <c r="AR13" s="36"/>
      <c r="AS13" s="36"/>
      <c r="AT13" s="36"/>
      <c r="AU13" s="36"/>
      <c r="AV13" s="36"/>
      <c r="AW13" s="36"/>
      <c r="AX13" s="36"/>
      <c r="AY13" s="36"/>
      <c r="AZ13" s="36"/>
      <c r="BA13" s="36"/>
      <c r="BB13" s="36"/>
      <c r="BC13" s="36"/>
      <c r="BD13" s="36"/>
      <c r="BE13" s="36"/>
      <c r="BF13" s="36"/>
      <c r="BG13" s="36"/>
    </row>
    <row r="14" spans="1:59">
      <c r="A14" s="45" t="s">
        <v>30</v>
      </c>
      <c r="B14" s="45" t="s">
        <v>31</v>
      </c>
      <c r="C14" s="45" t="s">
        <v>32</v>
      </c>
      <c r="D14" s="45" t="s">
        <v>33</v>
      </c>
      <c r="E14" s="45" t="s">
        <v>4</v>
      </c>
      <c r="F14" s="63" t="s">
        <v>23</v>
      </c>
      <c r="G14" s="43"/>
      <c r="H14" s="43"/>
      <c r="I14" s="43"/>
      <c r="J14" s="43"/>
      <c r="K14" s="43"/>
      <c r="L14" s="43"/>
      <c r="M14" s="43">
        <v>13</v>
      </c>
      <c r="N14" s="49">
        <f t="shared" ref="N14:N33" si="20">N13+(0.0063/22)</f>
        <v>0.35723939393939402</v>
      </c>
      <c r="O14" s="49">
        <f t="shared" ref="O14:O33" si="21">O13+(0.0115/22)</f>
        <v>0.64953030303030312</v>
      </c>
      <c r="P14" s="49">
        <f t="shared" ref="P14:P33" si="22">P13+(0.01/22)</f>
        <v>0.58090909090909093</v>
      </c>
      <c r="Q14" s="49">
        <f t="shared" ref="Q14:Q33" si="23">Q13+(0.0157/22)</f>
        <v>0.1442844155844156</v>
      </c>
      <c r="R14" s="49">
        <f t="shared" ref="R14:R33" si="24">R13+(0.009/22)</f>
        <v>1.0194517221908523</v>
      </c>
      <c r="S14" s="49">
        <f t="shared" ref="S14:S33" si="25">S13+(0.01/22)</f>
        <v>0.67090909090909101</v>
      </c>
      <c r="T14" s="49">
        <f t="shared" ref="T14:T33" si="26">T13+(0.003/22)</f>
        <v>0.61027272727272719</v>
      </c>
      <c r="U14" s="50">
        <f t="shared" ref="U14:U33" si="27">U13-(0.166/22)</f>
        <v>1.617909090909091</v>
      </c>
      <c r="V14" s="50">
        <f t="shared" ref="V14:V33" si="28">V13-(0.097/22)</f>
        <v>0.82118181818181812</v>
      </c>
      <c r="W14" s="50">
        <f t="shared" ref="W14:W33" si="29">W13-(0.07/22)</f>
        <v>0.79063636363636369</v>
      </c>
      <c r="X14" s="50">
        <f t="shared" ref="X14:X33" si="30">X13-(0.01/22)</f>
        <v>0.18909090909090909</v>
      </c>
      <c r="Y14" s="50">
        <f t="shared" ref="Y14:Y33" si="31">Y13-(0.01/22)</f>
        <v>0.21909090909090909</v>
      </c>
      <c r="Z14" s="51"/>
      <c r="AA14" s="43"/>
      <c r="AB14" s="43">
        <v>13</v>
      </c>
      <c r="AC14" s="49">
        <f t="shared" ref="AC14:AC33" si="32">AC13+($AC$34-$AC$12)/22</f>
        <v>0.32090909090909087</v>
      </c>
      <c r="AD14" s="49">
        <f t="shared" ref="AD14:AD33" si="33">AD13+($AD$34-$AD$12)/22</f>
        <v>0.60090909090909095</v>
      </c>
      <c r="AE14" s="49">
        <f t="shared" ref="AE14:AE33" si="34">AE13+($AE$34-$AE$12)/22</f>
        <v>0.58090909090909093</v>
      </c>
      <c r="AF14" s="49">
        <f t="shared" ref="AF14:AF33" si="35">AF13+($AF$34-$AF$12)/22</f>
        <v>0.14090909090909093</v>
      </c>
      <c r="AG14" s="49">
        <f t="shared" ref="AG14:AG33" si="36">AG13+($AG$34-$AG$12)/22</f>
        <v>1.02</v>
      </c>
      <c r="AH14" s="49">
        <f t="shared" ref="AH14:AH33" si="37">AH13+($AH$34-$AH$12)/22</f>
        <v>0.660909090909091</v>
      </c>
      <c r="AI14" s="49">
        <f t="shared" ref="AI14:AI33" si="38">AI13+($AI$34-$AI$12)/22</f>
        <v>0.61</v>
      </c>
      <c r="AJ14" s="50">
        <f t="shared" ref="AJ14:AJ33" si="39">AJ13+($AJ$34-$AJ$12)/22</f>
        <v>1.617909090909091</v>
      </c>
      <c r="AK14" s="50">
        <f t="shared" ref="AK14:AK33" si="40">AK13+($AK$34-$AK$12)/22</f>
        <v>0.82118181818181812</v>
      </c>
      <c r="AL14" s="50">
        <f t="shared" ref="AL14:AL33" si="41">AL13+($AL$34-$AL$12)/22</f>
        <v>0.79054545454545455</v>
      </c>
      <c r="AM14" s="50">
        <f t="shared" ref="AM14:AM33" si="42">AM13+($AM$34-$AM$12)/22</f>
        <v>0.18909090909090909</v>
      </c>
      <c r="AN14" s="50">
        <f t="shared" ref="AN14:AN33" si="43">AN13+($AN$34-$AN$12)/22</f>
        <v>0.21909090909090909</v>
      </c>
      <c r="AO14" s="43"/>
      <c r="AP14" s="36"/>
      <c r="AQ14" s="36"/>
      <c r="AR14" s="36"/>
      <c r="AS14" s="36"/>
      <c r="AT14" s="36"/>
      <c r="AU14" s="36"/>
      <c r="AV14" s="36"/>
      <c r="AW14" s="36"/>
      <c r="AX14" s="36"/>
      <c r="AY14" s="36"/>
      <c r="AZ14" s="36"/>
      <c r="BA14" s="36"/>
      <c r="BB14" s="36"/>
      <c r="BC14" s="36"/>
      <c r="BD14" s="36"/>
      <c r="BE14" s="36"/>
      <c r="BF14" s="36"/>
      <c r="BG14" s="36"/>
    </row>
    <row r="15" spans="1:59">
      <c r="A15" s="64"/>
      <c r="B15" s="64"/>
      <c r="C15" s="64"/>
      <c r="D15" s="64"/>
      <c r="E15" s="64" t="s">
        <v>13</v>
      </c>
      <c r="F15" s="65" t="s">
        <v>24</v>
      </c>
      <c r="G15" s="43"/>
      <c r="H15" s="43"/>
      <c r="I15" s="43"/>
      <c r="J15" s="43"/>
      <c r="K15" s="43"/>
      <c r="L15" s="43"/>
      <c r="M15" s="43">
        <v>14</v>
      </c>
      <c r="N15" s="49">
        <f t="shared" si="20"/>
        <v>0.35752575757575766</v>
      </c>
      <c r="O15" s="49">
        <f t="shared" si="21"/>
        <v>0.65005303030303041</v>
      </c>
      <c r="P15" s="49">
        <f t="shared" si="22"/>
        <v>0.58136363636363642</v>
      </c>
      <c r="Q15" s="49">
        <f t="shared" si="23"/>
        <v>0.14499805194805196</v>
      </c>
      <c r="R15" s="49">
        <f t="shared" si="24"/>
        <v>1.0198608130999431</v>
      </c>
      <c r="S15" s="49">
        <f t="shared" si="25"/>
        <v>0.6713636363636365</v>
      </c>
      <c r="T15" s="49">
        <f t="shared" si="26"/>
        <v>0.61040909090909079</v>
      </c>
      <c r="U15" s="50">
        <f t="shared" si="27"/>
        <v>1.6103636363636364</v>
      </c>
      <c r="V15" s="50">
        <f t="shared" si="28"/>
        <v>0.81677272727272721</v>
      </c>
      <c r="W15" s="50">
        <f t="shared" si="29"/>
        <v>0.78745454545454552</v>
      </c>
      <c r="X15" s="50">
        <f t="shared" si="30"/>
        <v>0.18863636363636363</v>
      </c>
      <c r="Y15" s="50">
        <f t="shared" si="31"/>
        <v>0.21863636363636363</v>
      </c>
      <c r="Z15" s="51"/>
      <c r="AA15" s="43"/>
      <c r="AB15" s="43">
        <v>14</v>
      </c>
      <c r="AC15" s="49">
        <f t="shared" si="32"/>
        <v>0.3213636363636363</v>
      </c>
      <c r="AD15" s="49">
        <f t="shared" si="33"/>
        <v>0.60136363636363643</v>
      </c>
      <c r="AE15" s="49">
        <f t="shared" si="34"/>
        <v>0.58136363636363642</v>
      </c>
      <c r="AF15" s="49">
        <f t="shared" si="35"/>
        <v>0.14136363636363639</v>
      </c>
      <c r="AG15" s="49">
        <f t="shared" si="36"/>
        <v>1.02</v>
      </c>
      <c r="AH15" s="49">
        <f t="shared" si="37"/>
        <v>0.66136363636363649</v>
      </c>
      <c r="AI15" s="49">
        <f t="shared" si="38"/>
        <v>0.61</v>
      </c>
      <c r="AJ15" s="50">
        <f t="shared" si="39"/>
        <v>1.6103636363636364</v>
      </c>
      <c r="AK15" s="50">
        <f t="shared" si="40"/>
        <v>0.81677272727272721</v>
      </c>
      <c r="AL15" s="50">
        <f t="shared" si="41"/>
        <v>0.78731818181818181</v>
      </c>
      <c r="AM15" s="50">
        <f t="shared" si="42"/>
        <v>0.18863636363636363</v>
      </c>
      <c r="AN15" s="50">
        <f t="shared" si="43"/>
        <v>0.21863636363636363</v>
      </c>
      <c r="AO15" s="43"/>
      <c r="AP15" s="36"/>
      <c r="AQ15" s="36"/>
      <c r="AR15" s="36"/>
      <c r="AS15" s="36"/>
      <c r="AT15" s="36"/>
      <c r="AU15" s="36"/>
      <c r="AV15" s="36"/>
      <c r="AW15" s="36"/>
      <c r="AX15" s="36"/>
      <c r="AY15" s="36"/>
      <c r="AZ15" s="36"/>
      <c r="BA15" s="36"/>
      <c r="BB15" s="36"/>
      <c r="BC15" s="36"/>
      <c r="BD15" s="36"/>
      <c r="BE15" s="36"/>
      <c r="BF15" s="36"/>
      <c r="BG15" s="36"/>
    </row>
    <row r="16" spans="1:59">
      <c r="A16" s="66">
        <v>1.18</v>
      </c>
      <c r="B16" s="66">
        <v>0.57599999999999996</v>
      </c>
      <c r="C16" s="67">
        <v>0.13500000000000001</v>
      </c>
      <c r="D16" s="67">
        <v>0.16500000000000001</v>
      </c>
      <c r="E16" s="68" t="s">
        <v>14</v>
      </c>
      <c r="F16" s="69" t="s">
        <v>14</v>
      </c>
      <c r="G16" s="43"/>
      <c r="H16" s="43"/>
      <c r="I16" s="43"/>
      <c r="J16" s="43"/>
      <c r="K16" s="43"/>
      <c r="L16" s="43"/>
      <c r="M16" s="43">
        <v>15</v>
      </c>
      <c r="N16" s="49">
        <f t="shared" si="20"/>
        <v>0.3578121212121213</v>
      </c>
      <c r="O16" s="49">
        <f t="shared" si="21"/>
        <v>0.6505757575757577</v>
      </c>
      <c r="P16" s="49">
        <f t="shared" si="22"/>
        <v>0.5818181818181819</v>
      </c>
      <c r="Q16" s="49">
        <f t="shared" si="23"/>
        <v>0.14571168831168832</v>
      </c>
      <c r="R16" s="49">
        <f t="shared" si="24"/>
        <v>1.0202699040090339</v>
      </c>
      <c r="S16" s="49">
        <f t="shared" si="25"/>
        <v>0.67181818181818198</v>
      </c>
      <c r="T16" s="49">
        <f t="shared" si="26"/>
        <v>0.61054545454545439</v>
      </c>
      <c r="U16" s="50">
        <f t="shared" si="27"/>
        <v>1.6028181818181819</v>
      </c>
      <c r="V16" s="50">
        <f t="shared" si="28"/>
        <v>0.81236363636363629</v>
      </c>
      <c r="W16" s="50">
        <f t="shared" si="29"/>
        <v>0.78427272727272734</v>
      </c>
      <c r="X16" s="50">
        <f t="shared" si="30"/>
        <v>0.18818181818181817</v>
      </c>
      <c r="Y16" s="50">
        <f t="shared" si="31"/>
        <v>0.21818181818181817</v>
      </c>
      <c r="Z16" s="51"/>
      <c r="AA16" s="43"/>
      <c r="AB16" s="43">
        <v>15</v>
      </c>
      <c r="AC16" s="49">
        <f t="shared" si="32"/>
        <v>0.32181818181818173</v>
      </c>
      <c r="AD16" s="49">
        <f t="shared" si="33"/>
        <v>0.60181818181818192</v>
      </c>
      <c r="AE16" s="49">
        <f t="shared" si="34"/>
        <v>0.5818181818181819</v>
      </c>
      <c r="AF16" s="49">
        <f t="shared" si="35"/>
        <v>0.14181818181818184</v>
      </c>
      <c r="AG16" s="49">
        <f t="shared" si="36"/>
        <v>1.02</v>
      </c>
      <c r="AH16" s="49">
        <f t="shared" si="37"/>
        <v>0.66181818181818197</v>
      </c>
      <c r="AI16" s="49">
        <f t="shared" si="38"/>
        <v>0.61</v>
      </c>
      <c r="AJ16" s="50">
        <f t="shared" si="39"/>
        <v>1.6028181818181819</v>
      </c>
      <c r="AK16" s="50">
        <f t="shared" si="40"/>
        <v>0.81236363636363629</v>
      </c>
      <c r="AL16" s="50">
        <f t="shared" si="41"/>
        <v>0.78409090909090906</v>
      </c>
      <c r="AM16" s="50">
        <f t="shared" si="42"/>
        <v>0.18818181818181817</v>
      </c>
      <c r="AN16" s="50">
        <f t="shared" si="43"/>
        <v>0.21818181818181817</v>
      </c>
      <c r="AO16" s="43"/>
      <c r="AP16" s="36"/>
      <c r="AQ16" s="36"/>
      <c r="AR16" s="36"/>
      <c r="AS16" s="36"/>
      <c r="AT16" s="36"/>
      <c r="AU16" s="36"/>
      <c r="AV16" s="36"/>
      <c r="AW16" s="36"/>
      <c r="AX16" s="36"/>
      <c r="AY16" s="36"/>
      <c r="AZ16" s="36"/>
      <c r="BA16" s="36"/>
      <c r="BB16" s="36"/>
      <c r="BC16" s="36"/>
      <c r="BD16" s="36"/>
      <c r="BE16" s="36"/>
      <c r="BF16" s="36"/>
      <c r="BG16" s="36"/>
    </row>
    <row r="17" spans="1:59">
      <c r="A17" s="66">
        <v>1.06</v>
      </c>
      <c r="B17" s="66">
        <v>0.52500000000000002</v>
      </c>
      <c r="C17" s="67">
        <v>0.13</v>
      </c>
      <c r="D17" s="67">
        <v>0.16</v>
      </c>
      <c r="E17" s="70" t="s">
        <v>15</v>
      </c>
      <c r="F17" s="71" t="s">
        <v>15</v>
      </c>
      <c r="G17" s="43"/>
      <c r="H17" s="43"/>
      <c r="I17" s="43"/>
      <c r="J17" s="43"/>
      <c r="K17" s="43"/>
      <c r="L17" s="43"/>
      <c r="M17" s="43">
        <v>16</v>
      </c>
      <c r="N17" s="49">
        <f t="shared" si="20"/>
        <v>0.35809848484848494</v>
      </c>
      <c r="O17" s="49">
        <f t="shared" si="21"/>
        <v>0.65109848484848498</v>
      </c>
      <c r="P17" s="49">
        <f t="shared" si="22"/>
        <v>0.58227272727272739</v>
      </c>
      <c r="Q17" s="49">
        <f t="shared" si="23"/>
        <v>0.14642532467532468</v>
      </c>
      <c r="R17" s="49">
        <f t="shared" si="24"/>
        <v>1.0206789949181247</v>
      </c>
      <c r="S17" s="49">
        <f t="shared" si="25"/>
        <v>0.67227272727272747</v>
      </c>
      <c r="T17" s="49">
        <f t="shared" si="26"/>
        <v>0.61068181818181799</v>
      </c>
      <c r="U17" s="50">
        <f t="shared" si="27"/>
        <v>1.5952727272727274</v>
      </c>
      <c r="V17" s="50">
        <f t="shared" si="28"/>
        <v>0.80795454545454537</v>
      </c>
      <c r="W17" s="50">
        <f t="shared" si="29"/>
        <v>0.78109090909090917</v>
      </c>
      <c r="X17" s="50">
        <f t="shared" si="30"/>
        <v>0.18772727272727271</v>
      </c>
      <c r="Y17" s="50">
        <f t="shared" si="31"/>
        <v>0.21772727272727271</v>
      </c>
      <c r="Z17" s="51"/>
      <c r="AA17" s="43"/>
      <c r="AB17" s="43">
        <v>16</v>
      </c>
      <c r="AC17" s="49">
        <f t="shared" si="32"/>
        <v>0.32227272727272716</v>
      </c>
      <c r="AD17" s="49">
        <f t="shared" si="33"/>
        <v>0.6022727272727274</v>
      </c>
      <c r="AE17" s="49">
        <f t="shared" si="34"/>
        <v>0.58227272727272739</v>
      </c>
      <c r="AF17" s="49">
        <f t="shared" si="35"/>
        <v>0.1422727272727273</v>
      </c>
      <c r="AG17" s="49">
        <f t="shared" si="36"/>
        <v>1.02</v>
      </c>
      <c r="AH17" s="49">
        <f t="shared" si="37"/>
        <v>0.66227272727272746</v>
      </c>
      <c r="AI17" s="49">
        <f t="shared" si="38"/>
        <v>0.61</v>
      </c>
      <c r="AJ17" s="50">
        <f t="shared" si="39"/>
        <v>1.5952727272727274</v>
      </c>
      <c r="AK17" s="50">
        <f t="shared" si="40"/>
        <v>0.80795454545454537</v>
      </c>
      <c r="AL17" s="50">
        <f t="shared" si="41"/>
        <v>0.78086363636363632</v>
      </c>
      <c r="AM17" s="50">
        <f t="shared" si="42"/>
        <v>0.18772727272727271</v>
      </c>
      <c r="AN17" s="50">
        <f t="shared" si="43"/>
        <v>0.21772727272727271</v>
      </c>
      <c r="AO17" s="43"/>
      <c r="AP17" s="36"/>
      <c r="AQ17" s="36"/>
      <c r="AR17" s="36"/>
      <c r="AS17" s="36"/>
      <c r="AT17" s="36"/>
      <c r="AU17" s="36"/>
      <c r="AV17" s="36"/>
      <c r="AW17" s="36"/>
      <c r="AX17" s="36"/>
      <c r="AY17" s="36"/>
      <c r="AZ17" s="36"/>
      <c r="BA17" s="36"/>
      <c r="BB17" s="36"/>
      <c r="BC17" s="36"/>
      <c r="BD17" s="36"/>
      <c r="BE17" s="36"/>
      <c r="BF17" s="36"/>
      <c r="BG17" s="36"/>
    </row>
    <row r="18" spans="1:59">
      <c r="A18" s="66">
        <v>0.94</v>
      </c>
      <c r="B18" s="66">
        <v>0.47499999999999998</v>
      </c>
      <c r="C18" s="67">
        <v>0.12</v>
      </c>
      <c r="D18" s="67">
        <v>0.155</v>
      </c>
      <c r="E18" s="70" t="s">
        <v>16</v>
      </c>
      <c r="F18" s="71" t="s">
        <v>25</v>
      </c>
      <c r="G18" s="43"/>
      <c r="H18" s="43"/>
      <c r="I18" s="43"/>
      <c r="J18" s="43"/>
      <c r="K18" s="43"/>
      <c r="L18" s="43"/>
      <c r="M18" s="43">
        <v>17</v>
      </c>
      <c r="N18" s="49">
        <f t="shared" si="20"/>
        <v>0.35838484848484858</v>
      </c>
      <c r="O18" s="49">
        <f t="shared" si="21"/>
        <v>0.65162121212121227</v>
      </c>
      <c r="P18" s="49">
        <f t="shared" si="22"/>
        <v>0.58272727272727287</v>
      </c>
      <c r="Q18" s="49">
        <f t="shared" si="23"/>
        <v>0.14713896103896104</v>
      </c>
      <c r="R18" s="49">
        <f t="shared" si="24"/>
        <v>1.0210880858272156</v>
      </c>
      <c r="S18" s="49">
        <f t="shared" si="25"/>
        <v>0.67272727272727295</v>
      </c>
      <c r="T18" s="49">
        <f t="shared" si="26"/>
        <v>0.61081818181818159</v>
      </c>
      <c r="U18" s="50">
        <f t="shared" si="27"/>
        <v>1.5877272727272729</v>
      </c>
      <c r="V18" s="50">
        <f t="shared" si="28"/>
        <v>0.80354545454545445</v>
      </c>
      <c r="W18" s="50">
        <f t="shared" si="29"/>
        <v>0.77790909090909099</v>
      </c>
      <c r="X18" s="50">
        <f t="shared" si="30"/>
        <v>0.18727272727272726</v>
      </c>
      <c r="Y18" s="50">
        <f t="shared" si="31"/>
        <v>0.21727272727272726</v>
      </c>
      <c r="Z18" s="51"/>
      <c r="AA18" s="43"/>
      <c r="AB18" s="43">
        <v>17</v>
      </c>
      <c r="AC18" s="49">
        <f t="shared" si="32"/>
        <v>0.32272727272727258</v>
      </c>
      <c r="AD18" s="49">
        <f t="shared" si="33"/>
        <v>0.60272727272727289</v>
      </c>
      <c r="AE18" s="49">
        <f t="shared" si="34"/>
        <v>0.58272727272727287</v>
      </c>
      <c r="AF18" s="49">
        <f t="shared" si="35"/>
        <v>0.14272727272727276</v>
      </c>
      <c r="AG18" s="49">
        <f t="shared" si="36"/>
        <v>1.02</v>
      </c>
      <c r="AH18" s="49">
        <f t="shared" si="37"/>
        <v>0.66272727272727294</v>
      </c>
      <c r="AI18" s="49">
        <f t="shared" si="38"/>
        <v>0.61</v>
      </c>
      <c r="AJ18" s="50">
        <f t="shared" si="39"/>
        <v>1.5877272727272729</v>
      </c>
      <c r="AK18" s="50">
        <f t="shared" si="40"/>
        <v>0.80354545454545445</v>
      </c>
      <c r="AL18" s="50">
        <f t="shared" si="41"/>
        <v>0.77763636363636357</v>
      </c>
      <c r="AM18" s="50">
        <f t="shared" si="42"/>
        <v>0.18727272727272726</v>
      </c>
      <c r="AN18" s="50">
        <f t="shared" si="43"/>
        <v>0.21727272727272726</v>
      </c>
      <c r="AO18" s="43"/>
      <c r="AP18" s="36"/>
      <c r="AQ18" s="36"/>
      <c r="AR18" s="36"/>
      <c r="AS18" s="36"/>
      <c r="AT18" s="36"/>
      <c r="AU18" s="36"/>
      <c r="AV18" s="36"/>
      <c r="AW18" s="36"/>
      <c r="AX18" s="36"/>
      <c r="AY18" s="36"/>
      <c r="AZ18" s="36"/>
      <c r="BA18" s="36"/>
      <c r="BB18" s="36"/>
      <c r="BC18" s="36"/>
      <c r="BD18" s="36"/>
      <c r="BE18" s="36"/>
      <c r="BF18" s="36"/>
      <c r="BG18" s="36"/>
    </row>
    <row r="19" spans="1:59">
      <c r="A19" s="66">
        <v>0.84</v>
      </c>
      <c r="B19" s="66">
        <v>0.42599999999999999</v>
      </c>
      <c r="C19" s="67">
        <v>0.11363636363636366</v>
      </c>
      <c r="D19" s="67">
        <v>0.155</v>
      </c>
      <c r="E19" s="70" t="s">
        <v>17</v>
      </c>
      <c r="F19" s="71" t="s">
        <v>26</v>
      </c>
      <c r="G19" s="43"/>
      <c r="H19" s="43"/>
      <c r="I19" s="43"/>
      <c r="J19" s="43"/>
      <c r="K19" s="43"/>
      <c r="L19" s="43"/>
      <c r="M19" s="43">
        <v>18</v>
      </c>
      <c r="N19" s="49">
        <f t="shared" si="20"/>
        <v>0.35867121212121222</v>
      </c>
      <c r="O19" s="49">
        <f t="shared" si="21"/>
        <v>0.65214393939393955</v>
      </c>
      <c r="P19" s="49">
        <f t="shared" si="22"/>
        <v>0.58318181818181836</v>
      </c>
      <c r="Q19" s="49">
        <f t="shared" si="23"/>
        <v>0.1478525974025974</v>
      </c>
      <c r="R19" s="49">
        <f t="shared" si="24"/>
        <v>1.0214971767363064</v>
      </c>
      <c r="S19" s="49">
        <f t="shared" si="25"/>
        <v>0.67318181818181844</v>
      </c>
      <c r="T19" s="49">
        <f t="shared" si="26"/>
        <v>0.61095454545454519</v>
      </c>
      <c r="U19" s="50">
        <f t="shared" si="27"/>
        <v>1.5801818181818184</v>
      </c>
      <c r="V19" s="50">
        <f t="shared" si="28"/>
        <v>0.79913636363636353</v>
      </c>
      <c r="W19" s="50">
        <f t="shared" si="29"/>
        <v>0.77472727272727282</v>
      </c>
      <c r="X19" s="50">
        <f t="shared" si="30"/>
        <v>0.1868181818181818</v>
      </c>
      <c r="Y19" s="50">
        <f t="shared" si="31"/>
        <v>0.2168181818181818</v>
      </c>
      <c r="Z19" s="51"/>
      <c r="AA19" s="43"/>
      <c r="AB19" s="43">
        <v>18</v>
      </c>
      <c r="AC19" s="49">
        <f t="shared" si="32"/>
        <v>0.32318181818181801</v>
      </c>
      <c r="AD19" s="49">
        <f t="shared" si="33"/>
        <v>0.60318181818181837</v>
      </c>
      <c r="AE19" s="49">
        <f t="shared" si="34"/>
        <v>0.58318181818181836</v>
      </c>
      <c r="AF19" s="49">
        <f t="shared" si="35"/>
        <v>0.14318181818181822</v>
      </c>
      <c r="AG19" s="49">
        <f t="shared" si="36"/>
        <v>1.02</v>
      </c>
      <c r="AH19" s="49">
        <f t="shared" si="37"/>
        <v>0.66318181818181843</v>
      </c>
      <c r="AI19" s="49">
        <f t="shared" si="38"/>
        <v>0.61</v>
      </c>
      <c r="AJ19" s="50">
        <f t="shared" si="39"/>
        <v>1.5801818181818184</v>
      </c>
      <c r="AK19" s="50">
        <f t="shared" si="40"/>
        <v>0.79913636363636353</v>
      </c>
      <c r="AL19" s="50">
        <f t="shared" si="41"/>
        <v>0.77440909090909082</v>
      </c>
      <c r="AM19" s="50">
        <f t="shared" si="42"/>
        <v>0.1868181818181818</v>
      </c>
      <c r="AN19" s="50">
        <f t="shared" si="43"/>
        <v>0.2168181818181818</v>
      </c>
      <c r="AO19" s="43"/>
      <c r="AP19" s="36"/>
      <c r="AQ19" s="36"/>
      <c r="AR19" s="36"/>
      <c r="AS19" s="36"/>
      <c r="AT19" s="36"/>
      <c r="AU19" s="36"/>
      <c r="AV19" s="36"/>
      <c r="AW19" s="36"/>
      <c r="AX19" s="36"/>
      <c r="AY19" s="36"/>
      <c r="AZ19" s="36"/>
      <c r="BA19" s="36"/>
      <c r="BB19" s="36"/>
      <c r="BC19" s="36"/>
      <c r="BD19" s="36"/>
      <c r="BE19" s="36"/>
      <c r="BF19" s="36"/>
      <c r="BG19" s="36"/>
    </row>
    <row r="20" spans="1:59">
      <c r="A20" s="66">
        <v>0.72</v>
      </c>
      <c r="B20" s="66">
        <v>0.36299999999999999</v>
      </c>
      <c r="C20" s="67">
        <v>0.105</v>
      </c>
      <c r="D20" s="67">
        <v>0.15</v>
      </c>
      <c r="E20" s="70" t="s">
        <v>18</v>
      </c>
      <c r="F20" s="71" t="s">
        <v>27</v>
      </c>
      <c r="G20" s="43"/>
      <c r="H20" s="43"/>
      <c r="I20" s="43"/>
      <c r="J20" s="43"/>
      <c r="K20" s="43"/>
      <c r="L20" s="43"/>
      <c r="M20" s="43">
        <v>19</v>
      </c>
      <c r="N20" s="49">
        <f t="shared" si="20"/>
        <v>0.35895757575757586</v>
      </c>
      <c r="O20" s="49">
        <f t="shared" si="21"/>
        <v>0.65266666666666684</v>
      </c>
      <c r="P20" s="49">
        <f t="shared" si="22"/>
        <v>0.58363636363636384</v>
      </c>
      <c r="Q20" s="49">
        <f t="shared" si="23"/>
        <v>0.14856623376623376</v>
      </c>
      <c r="R20" s="49">
        <f t="shared" si="24"/>
        <v>1.0219062676453972</v>
      </c>
      <c r="S20" s="49">
        <f t="shared" si="25"/>
        <v>0.67363636363636392</v>
      </c>
      <c r="T20" s="49">
        <f t="shared" si="26"/>
        <v>0.6110909090909088</v>
      </c>
      <c r="U20" s="50">
        <f t="shared" si="27"/>
        <v>1.5726363636363638</v>
      </c>
      <c r="V20" s="50">
        <f t="shared" si="28"/>
        <v>0.79472727272727262</v>
      </c>
      <c r="W20" s="50">
        <f t="shared" si="29"/>
        <v>0.77154545454545465</v>
      </c>
      <c r="X20" s="50">
        <f t="shared" si="30"/>
        <v>0.18636363636363634</v>
      </c>
      <c r="Y20" s="50">
        <f t="shared" si="31"/>
        <v>0.21636363636363634</v>
      </c>
      <c r="Z20" s="51"/>
      <c r="AA20" s="43"/>
      <c r="AB20" s="43">
        <v>19</v>
      </c>
      <c r="AC20" s="49">
        <f t="shared" si="32"/>
        <v>0.32363636363636344</v>
      </c>
      <c r="AD20" s="49">
        <f t="shared" si="33"/>
        <v>0.60363636363636386</v>
      </c>
      <c r="AE20" s="49">
        <f t="shared" si="34"/>
        <v>0.58363636363636384</v>
      </c>
      <c r="AF20" s="49">
        <f t="shared" si="35"/>
        <v>0.14363636363636367</v>
      </c>
      <c r="AG20" s="49">
        <f t="shared" si="36"/>
        <v>1.02</v>
      </c>
      <c r="AH20" s="49">
        <f t="shared" si="37"/>
        <v>0.66363636363636391</v>
      </c>
      <c r="AI20" s="49">
        <f t="shared" si="38"/>
        <v>0.61</v>
      </c>
      <c r="AJ20" s="50">
        <f t="shared" si="39"/>
        <v>1.5726363636363638</v>
      </c>
      <c r="AK20" s="50">
        <f t="shared" si="40"/>
        <v>0.79472727272727262</v>
      </c>
      <c r="AL20" s="50">
        <f t="shared" si="41"/>
        <v>0.77118181818181808</v>
      </c>
      <c r="AM20" s="50">
        <f t="shared" si="42"/>
        <v>0.18636363636363634</v>
      </c>
      <c r="AN20" s="50">
        <f t="shared" si="43"/>
        <v>0.21636363636363634</v>
      </c>
      <c r="AO20" s="43"/>
      <c r="AP20" s="36"/>
      <c r="AQ20" s="36"/>
      <c r="AR20" s="36"/>
      <c r="AS20" s="36"/>
      <c r="AT20" s="36"/>
      <c r="AU20" s="36"/>
      <c r="AV20" s="36"/>
      <c r="AW20" s="36"/>
      <c r="AX20" s="36"/>
      <c r="AY20" s="36"/>
      <c r="AZ20" s="36"/>
      <c r="BA20" s="36"/>
      <c r="BB20" s="36"/>
      <c r="BC20" s="36"/>
      <c r="BD20" s="36"/>
      <c r="BE20" s="36"/>
      <c r="BF20" s="36"/>
      <c r="BG20" s="36"/>
    </row>
    <row r="21" spans="1:59">
      <c r="A21" s="66">
        <v>0.64</v>
      </c>
      <c r="B21" s="66">
        <v>0.317</v>
      </c>
      <c r="C21" s="67">
        <v>0.1</v>
      </c>
      <c r="D21" s="67">
        <v>0.15</v>
      </c>
      <c r="E21" s="70" t="s">
        <v>19</v>
      </c>
      <c r="F21" s="71" t="s">
        <v>28</v>
      </c>
      <c r="G21" s="43"/>
      <c r="H21" s="43"/>
      <c r="I21" s="43"/>
      <c r="J21" s="43"/>
      <c r="K21" s="43"/>
      <c r="L21" s="43"/>
      <c r="M21" s="43">
        <v>20</v>
      </c>
      <c r="N21" s="49">
        <f t="shared" si="20"/>
        <v>0.3592439393939395</v>
      </c>
      <c r="O21" s="49">
        <f t="shared" si="21"/>
        <v>0.65318939393939413</v>
      </c>
      <c r="P21" s="49">
        <f t="shared" si="22"/>
        <v>0.58409090909090933</v>
      </c>
      <c r="Q21" s="49">
        <f t="shared" si="23"/>
        <v>0.14927987012987012</v>
      </c>
      <c r="R21" s="49">
        <f t="shared" si="24"/>
        <v>1.022315358554488</v>
      </c>
      <c r="S21" s="49">
        <f t="shared" si="25"/>
        <v>0.67409090909090941</v>
      </c>
      <c r="T21" s="49">
        <f t="shared" si="26"/>
        <v>0.6112272727272724</v>
      </c>
      <c r="U21" s="50">
        <f t="shared" si="27"/>
        <v>1.5650909090909093</v>
      </c>
      <c r="V21" s="50">
        <f t="shared" si="28"/>
        <v>0.7903181818181817</v>
      </c>
      <c r="W21" s="50">
        <f t="shared" si="29"/>
        <v>0.76836363636363647</v>
      </c>
      <c r="X21" s="50">
        <f t="shared" si="30"/>
        <v>0.18590909090909088</v>
      </c>
      <c r="Y21" s="50">
        <f t="shared" si="31"/>
        <v>0.21590909090909088</v>
      </c>
      <c r="Z21" s="51"/>
      <c r="AA21" s="43"/>
      <c r="AB21" s="43">
        <v>20</v>
      </c>
      <c r="AC21" s="49">
        <f t="shared" si="32"/>
        <v>0.32409090909090887</v>
      </c>
      <c r="AD21" s="49">
        <f t="shared" si="33"/>
        <v>0.60409090909090934</v>
      </c>
      <c r="AE21" s="49">
        <f t="shared" si="34"/>
        <v>0.58409090909090933</v>
      </c>
      <c r="AF21" s="49">
        <f t="shared" si="35"/>
        <v>0.14409090909090913</v>
      </c>
      <c r="AG21" s="49">
        <f t="shared" si="36"/>
        <v>1.02</v>
      </c>
      <c r="AH21" s="49">
        <f t="shared" si="37"/>
        <v>0.6640909090909094</v>
      </c>
      <c r="AI21" s="49">
        <f t="shared" si="38"/>
        <v>0.61</v>
      </c>
      <c r="AJ21" s="50">
        <f t="shared" si="39"/>
        <v>1.5650909090909093</v>
      </c>
      <c r="AK21" s="50">
        <f t="shared" si="40"/>
        <v>0.7903181818181817</v>
      </c>
      <c r="AL21" s="50">
        <f t="shared" si="41"/>
        <v>0.76795454545454533</v>
      </c>
      <c r="AM21" s="50">
        <f t="shared" si="42"/>
        <v>0.18590909090909088</v>
      </c>
      <c r="AN21" s="50">
        <f t="shared" si="43"/>
        <v>0.21590909090909088</v>
      </c>
      <c r="AO21" s="43"/>
      <c r="AP21" s="36"/>
      <c r="AQ21" s="36"/>
      <c r="AR21" s="36"/>
      <c r="AS21" s="36"/>
      <c r="AT21" s="36"/>
      <c r="AU21" s="36"/>
      <c r="AV21" s="36"/>
      <c r="AW21" s="36"/>
      <c r="AX21" s="36"/>
      <c r="AY21" s="36"/>
      <c r="AZ21" s="36"/>
      <c r="BA21" s="36"/>
      <c r="BB21" s="36"/>
      <c r="BC21" s="36"/>
      <c r="BD21" s="36"/>
      <c r="BE21" s="36"/>
      <c r="BF21" s="36"/>
      <c r="BG21" s="36"/>
    </row>
    <row r="22" spans="1:59">
      <c r="A22" s="72">
        <v>0.56000000000000005</v>
      </c>
      <c r="B22" s="72">
        <v>0.27800000000000002</v>
      </c>
      <c r="C22" s="73">
        <v>0.1</v>
      </c>
      <c r="D22" s="73">
        <v>0.14499999999999999</v>
      </c>
      <c r="E22" s="74" t="s">
        <v>20</v>
      </c>
      <c r="F22" s="75" t="s">
        <v>29</v>
      </c>
      <c r="G22" s="43"/>
      <c r="H22" s="43"/>
      <c r="I22" s="43"/>
      <c r="J22" s="43"/>
      <c r="K22" s="43"/>
      <c r="L22" s="43"/>
      <c r="M22" s="43">
        <v>21</v>
      </c>
      <c r="N22" s="49">
        <f t="shared" si="20"/>
        <v>0.35953030303030314</v>
      </c>
      <c r="O22" s="49">
        <f t="shared" si="21"/>
        <v>0.65371212121212141</v>
      </c>
      <c r="P22" s="49">
        <f t="shared" si="22"/>
        <v>0.58454545454545481</v>
      </c>
      <c r="Q22" s="49">
        <f t="shared" si="23"/>
        <v>0.14999350649350648</v>
      </c>
      <c r="R22" s="49">
        <f t="shared" si="24"/>
        <v>1.0227244494635788</v>
      </c>
      <c r="S22" s="49">
        <f t="shared" si="25"/>
        <v>0.67454545454545489</v>
      </c>
      <c r="T22" s="49">
        <f t="shared" si="26"/>
        <v>0.611363636363636</v>
      </c>
      <c r="U22" s="50">
        <f t="shared" si="27"/>
        <v>1.5575454545454548</v>
      </c>
      <c r="V22" s="50">
        <f t="shared" si="28"/>
        <v>0.78590909090909078</v>
      </c>
      <c r="W22" s="50">
        <f t="shared" si="29"/>
        <v>0.7651818181818183</v>
      </c>
      <c r="X22" s="50">
        <f t="shared" si="30"/>
        <v>0.18545454545454543</v>
      </c>
      <c r="Y22" s="50">
        <f t="shared" si="31"/>
        <v>0.21545454545454543</v>
      </c>
      <c r="Z22" s="51"/>
      <c r="AA22" s="43"/>
      <c r="AB22" s="43">
        <v>21</v>
      </c>
      <c r="AC22" s="49">
        <f t="shared" si="32"/>
        <v>0.3245454545454543</v>
      </c>
      <c r="AD22" s="49">
        <f t="shared" si="33"/>
        <v>0.60454545454545483</v>
      </c>
      <c r="AE22" s="49">
        <f t="shared" si="34"/>
        <v>0.58454545454545481</v>
      </c>
      <c r="AF22" s="49">
        <f t="shared" si="35"/>
        <v>0.14454545454545459</v>
      </c>
      <c r="AG22" s="49">
        <f t="shared" si="36"/>
        <v>1.02</v>
      </c>
      <c r="AH22" s="49">
        <f t="shared" si="37"/>
        <v>0.66454545454545488</v>
      </c>
      <c r="AI22" s="49">
        <f t="shared" si="38"/>
        <v>0.61</v>
      </c>
      <c r="AJ22" s="50">
        <f t="shared" si="39"/>
        <v>1.5575454545454548</v>
      </c>
      <c r="AK22" s="50">
        <f t="shared" si="40"/>
        <v>0.78590909090909078</v>
      </c>
      <c r="AL22" s="50">
        <f t="shared" si="41"/>
        <v>0.76472727272727259</v>
      </c>
      <c r="AM22" s="50">
        <f t="shared" si="42"/>
        <v>0.18545454545454543</v>
      </c>
      <c r="AN22" s="50">
        <f t="shared" si="43"/>
        <v>0.21545454545454543</v>
      </c>
      <c r="AO22" s="43"/>
      <c r="AP22" s="36"/>
      <c r="AQ22" s="36"/>
      <c r="AR22" s="36"/>
      <c r="AS22" s="36"/>
      <c r="AT22" s="36"/>
      <c r="AU22" s="36"/>
      <c r="AV22" s="36"/>
      <c r="AW22" s="36"/>
      <c r="AX22" s="36"/>
      <c r="AY22" s="36"/>
      <c r="AZ22" s="36"/>
      <c r="BA22" s="36"/>
      <c r="BB22" s="36"/>
      <c r="BC22" s="36"/>
      <c r="BD22" s="36"/>
      <c r="BE22" s="36"/>
      <c r="BF22" s="36"/>
      <c r="BG22" s="36"/>
    </row>
    <row r="23" spans="1:59">
      <c r="A23" s="43"/>
      <c r="B23" s="43"/>
      <c r="C23" s="43"/>
      <c r="D23" s="43"/>
      <c r="E23" s="43"/>
      <c r="F23" s="43"/>
      <c r="G23" s="43"/>
      <c r="H23" s="43"/>
      <c r="I23" s="43"/>
      <c r="J23" s="43"/>
      <c r="K23" s="43"/>
      <c r="L23" s="43"/>
      <c r="M23" s="43">
        <v>22</v>
      </c>
      <c r="N23" s="49">
        <f t="shared" si="20"/>
        <v>0.35981666666666678</v>
      </c>
      <c r="O23" s="49">
        <f t="shared" si="21"/>
        <v>0.6542348484848487</v>
      </c>
      <c r="P23" s="49">
        <f t="shared" si="22"/>
        <v>0.5850000000000003</v>
      </c>
      <c r="Q23" s="49">
        <f t="shared" si="23"/>
        <v>0.15070714285714285</v>
      </c>
      <c r="R23" s="49">
        <f t="shared" si="24"/>
        <v>1.0231335403726696</v>
      </c>
      <c r="S23" s="49">
        <f t="shared" si="25"/>
        <v>0.67500000000000038</v>
      </c>
      <c r="T23" s="49">
        <f t="shared" si="26"/>
        <v>0.6114999999999996</v>
      </c>
      <c r="U23" s="50">
        <f t="shared" si="27"/>
        <v>1.5500000000000003</v>
      </c>
      <c r="V23" s="50">
        <f t="shared" si="28"/>
        <v>0.78149999999999986</v>
      </c>
      <c r="W23" s="50">
        <f t="shared" si="29"/>
        <v>0.76200000000000012</v>
      </c>
      <c r="X23" s="50">
        <f t="shared" si="30"/>
        <v>0.18499999999999997</v>
      </c>
      <c r="Y23" s="50">
        <f t="shared" si="31"/>
        <v>0.21499999999999997</v>
      </c>
      <c r="Z23" s="51"/>
      <c r="AA23" s="43"/>
      <c r="AB23" s="43">
        <v>22</v>
      </c>
      <c r="AC23" s="49">
        <f t="shared" si="32"/>
        <v>0.32499999999999973</v>
      </c>
      <c r="AD23" s="49">
        <f t="shared" si="33"/>
        <v>0.60500000000000032</v>
      </c>
      <c r="AE23" s="49">
        <f t="shared" si="34"/>
        <v>0.5850000000000003</v>
      </c>
      <c r="AF23" s="49">
        <f t="shared" si="35"/>
        <v>0.14500000000000005</v>
      </c>
      <c r="AG23" s="49">
        <f t="shared" si="36"/>
        <v>1.02</v>
      </c>
      <c r="AH23" s="49">
        <f t="shared" si="37"/>
        <v>0.66500000000000037</v>
      </c>
      <c r="AI23" s="49">
        <f t="shared" si="38"/>
        <v>0.61</v>
      </c>
      <c r="AJ23" s="50">
        <f t="shared" si="39"/>
        <v>1.5500000000000003</v>
      </c>
      <c r="AK23" s="50">
        <f t="shared" si="40"/>
        <v>0.78149999999999986</v>
      </c>
      <c r="AL23" s="50">
        <f t="shared" si="41"/>
        <v>0.76149999999999984</v>
      </c>
      <c r="AM23" s="50">
        <f t="shared" si="42"/>
        <v>0.18499999999999997</v>
      </c>
      <c r="AN23" s="50">
        <f t="shared" si="43"/>
        <v>0.21499999999999997</v>
      </c>
      <c r="AO23" s="43"/>
      <c r="AP23" s="36"/>
      <c r="AQ23" s="36"/>
      <c r="AR23" s="36"/>
      <c r="AS23" s="36"/>
      <c r="AT23" s="36"/>
      <c r="AU23" s="36"/>
      <c r="AV23" s="36"/>
      <c r="AW23" s="36"/>
      <c r="AX23" s="36"/>
      <c r="AY23" s="36"/>
      <c r="AZ23" s="36"/>
      <c r="BA23" s="36"/>
      <c r="BB23" s="36"/>
      <c r="BC23" s="36"/>
      <c r="BD23" s="36"/>
      <c r="BE23" s="36"/>
      <c r="BF23" s="36"/>
      <c r="BG23" s="36"/>
    </row>
    <row r="24" spans="1:59">
      <c r="A24" s="76" t="s">
        <v>53</v>
      </c>
      <c r="B24" s="36"/>
      <c r="C24" s="36"/>
      <c r="D24" s="36"/>
      <c r="E24" s="36"/>
      <c r="F24" s="36"/>
      <c r="G24" s="43"/>
      <c r="H24" s="43"/>
      <c r="I24" s="43"/>
      <c r="J24" s="43"/>
      <c r="K24" s="43"/>
      <c r="L24" s="43"/>
      <c r="M24" s="43">
        <v>23</v>
      </c>
      <c r="N24" s="49">
        <f t="shared" si="20"/>
        <v>0.36010303030303042</v>
      </c>
      <c r="O24" s="49">
        <f t="shared" si="21"/>
        <v>0.65475757575757598</v>
      </c>
      <c r="P24" s="49">
        <f t="shared" si="22"/>
        <v>0.58545454545454578</v>
      </c>
      <c r="Q24" s="49">
        <f t="shared" si="23"/>
        <v>0.15142077922077921</v>
      </c>
      <c r="R24" s="49">
        <f t="shared" si="24"/>
        <v>1.0235426312817604</v>
      </c>
      <c r="S24" s="49">
        <f t="shared" si="25"/>
        <v>0.67545454545454586</v>
      </c>
      <c r="T24" s="49">
        <f t="shared" si="26"/>
        <v>0.6116363636363632</v>
      </c>
      <c r="U24" s="50">
        <f t="shared" si="27"/>
        <v>1.5424545454545457</v>
      </c>
      <c r="V24" s="50">
        <f t="shared" si="28"/>
        <v>0.77709090909090894</v>
      </c>
      <c r="W24" s="50">
        <f t="shared" si="29"/>
        <v>0.75881818181818195</v>
      </c>
      <c r="X24" s="50">
        <f t="shared" si="30"/>
        <v>0.18454545454545451</v>
      </c>
      <c r="Y24" s="50">
        <f t="shared" si="31"/>
        <v>0.21454545454545451</v>
      </c>
      <c r="Z24" s="51"/>
      <c r="AA24" s="43"/>
      <c r="AB24" s="43">
        <v>23</v>
      </c>
      <c r="AC24" s="49">
        <f t="shared" si="32"/>
        <v>0.32545454545454516</v>
      </c>
      <c r="AD24" s="49">
        <f t="shared" si="33"/>
        <v>0.6054545454545458</v>
      </c>
      <c r="AE24" s="49">
        <f t="shared" si="34"/>
        <v>0.58545454545454578</v>
      </c>
      <c r="AF24" s="49">
        <f t="shared" si="35"/>
        <v>0.1454545454545455</v>
      </c>
      <c r="AG24" s="49">
        <f t="shared" si="36"/>
        <v>1.02</v>
      </c>
      <c r="AH24" s="49">
        <f t="shared" si="37"/>
        <v>0.66545454545454585</v>
      </c>
      <c r="AI24" s="49">
        <f t="shared" si="38"/>
        <v>0.61</v>
      </c>
      <c r="AJ24" s="50">
        <f t="shared" si="39"/>
        <v>1.5424545454545457</v>
      </c>
      <c r="AK24" s="50">
        <f t="shared" si="40"/>
        <v>0.77709090909090894</v>
      </c>
      <c r="AL24" s="50">
        <f t="shared" si="41"/>
        <v>0.7582727272727271</v>
      </c>
      <c r="AM24" s="50">
        <f t="shared" si="42"/>
        <v>0.18454545454545451</v>
      </c>
      <c r="AN24" s="50">
        <f t="shared" si="43"/>
        <v>0.21454545454545451</v>
      </c>
      <c r="AO24" s="43"/>
      <c r="AP24" s="36"/>
      <c r="AQ24" s="36"/>
      <c r="AR24" s="36"/>
      <c r="AS24" s="36"/>
      <c r="AT24" s="36"/>
      <c r="AU24" s="36"/>
      <c r="AV24" s="36"/>
      <c r="AW24" s="36"/>
      <c r="AX24" s="36"/>
      <c r="AY24" s="36"/>
      <c r="AZ24" s="36"/>
      <c r="BA24" s="36"/>
      <c r="BB24" s="36"/>
      <c r="BC24" s="36"/>
      <c r="BD24" s="36"/>
      <c r="BE24" s="36"/>
      <c r="BF24" s="36"/>
      <c r="BG24" s="36"/>
    </row>
    <row r="25" spans="1:59" ht="15.75" thickBot="1">
      <c r="A25" s="76" t="s">
        <v>54</v>
      </c>
      <c r="B25" s="36"/>
      <c r="C25" s="36"/>
      <c r="D25" s="36"/>
      <c r="E25" s="36"/>
      <c r="F25" s="36"/>
      <c r="G25" s="43"/>
      <c r="H25" s="43"/>
      <c r="I25" s="43"/>
      <c r="J25" s="43"/>
      <c r="K25" s="43"/>
      <c r="L25" s="43"/>
      <c r="M25" s="43">
        <v>24</v>
      </c>
      <c r="N25" s="49">
        <f t="shared" si="20"/>
        <v>0.36038939393939406</v>
      </c>
      <c r="O25" s="49">
        <f t="shared" si="21"/>
        <v>0.65528030303030327</v>
      </c>
      <c r="P25" s="49">
        <f t="shared" si="22"/>
        <v>0.58590909090909127</v>
      </c>
      <c r="Q25" s="49">
        <f t="shared" si="23"/>
        <v>0.15213441558441557</v>
      </c>
      <c r="R25" s="49">
        <f t="shared" si="24"/>
        <v>1.0239517221908512</v>
      </c>
      <c r="S25" s="49">
        <f t="shared" si="25"/>
        <v>0.67590909090909135</v>
      </c>
      <c r="T25" s="49">
        <f t="shared" si="26"/>
        <v>0.6117727272727268</v>
      </c>
      <c r="U25" s="50">
        <f t="shared" si="27"/>
        <v>1.5349090909090912</v>
      </c>
      <c r="V25" s="50">
        <f t="shared" si="28"/>
        <v>0.77268181818181803</v>
      </c>
      <c r="W25" s="50">
        <f t="shared" si="29"/>
        <v>0.75563636363636377</v>
      </c>
      <c r="X25" s="50">
        <f t="shared" si="30"/>
        <v>0.18409090909090906</v>
      </c>
      <c r="Y25" s="50">
        <f t="shared" si="31"/>
        <v>0.21409090909090905</v>
      </c>
      <c r="Z25" s="51"/>
      <c r="AA25" s="43"/>
      <c r="AB25" s="43">
        <v>24</v>
      </c>
      <c r="AC25" s="49">
        <f t="shared" si="32"/>
        <v>0.32590909090909059</v>
      </c>
      <c r="AD25" s="49">
        <f t="shared" si="33"/>
        <v>0.60590909090909129</v>
      </c>
      <c r="AE25" s="49">
        <f t="shared" si="34"/>
        <v>0.58590909090909127</v>
      </c>
      <c r="AF25" s="49">
        <f t="shared" si="35"/>
        <v>0.14590909090909096</v>
      </c>
      <c r="AG25" s="49">
        <f t="shared" si="36"/>
        <v>1.02</v>
      </c>
      <c r="AH25" s="49">
        <f t="shared" si="37"/>
        <v>0.66590909090909134</v>
      </c>
      <c r="AI25" s="49">
        <f t="shared" si="38"/>
        <v>0.61</v>
      </c>
      <c r="AJ25" s="50">
        <f t="shared" si="39"/>
        <v>1.5349090909090912</v>
      </c>
      <c r="AK25" s="50">
        <f t="shared" si="40"/>
        <v>0.77268181818181803</v>
      </c>
      <c r="AL25" s="50">
        <f t="shared" si="41"/>
        <v>0.75504545454545435</v>
      </c>
      <c r="AM25" s="50">
        <f t="shared" si="42"/>
        <v>0.18409090909090906</v>
      </c>
      <c r="AN25" s="50">
        <f t="shared" si="43"/>
        <v>0.21409090909090905</v>
      </c>
      <c r="AO25" s="43"/>
      <c r="AP25" s="36"/>
      <c r="AQ25" s="36"/>
      <c r="AR25" s="36"/>
      <c r="AS25" s="36"/>
      <c r="AT25" s="36"/>
      <c r="AU25" s="36"/>
      <c r="AV25" s="36"/>
      <c r="AW25" s="36"/>
      <c r="AX25" s="36"/>
      <c r="AY25" s="36"/>
      <c r="AZ25" s="36"/>
      <c r="BA25" s="36"/>
      <c r="BB25" s="36"/>
      <c r="BC25" s="36"/>
      <c r="BD25" s="36"/>
      <c r="BE25" s="36"/>
      <c r="BF25" s="36"/>
      <c r="BG25" s="36"/>
    </row>
    <row r="26" spans="1:59" ht="60.75" thickBot="1">
      <c r="A26" s="77" t="s">
        <v>55</v>
      </c>
      <c r="B26" s="78" t="s">
        <v>56</v>
      </c>
      <c r="C26" s="78" t="s">
        <v>57</v>
      </c>
      <c r="D26" s="78" t="s">
        <v>58</v>
      </c>
      <c r="E26" s="78" t="s">
        <v>59</v>
      </c>
      <c r="F26" s="78" t="s">
        <v>60</v>
      </c>
      <c r="G26" s="79" t="s">
        <v>62</v>
      </c>
      <c r="H26" s="79" t="s">
        <v>63</v>
      </c>
      <c r="I26" s="43"/>
      <c r="J26" s="43"/>
      <c r="K26" s="43"/>
      <c r="L26" s="43"/>
      <c r="M26" s="43">
        <v>25</v>
      </c>
      <c r="N26" s="49">
        <f t="shared" si="20"/>
        <v>0.36067575757575771</v>
      </c>
      <c r="O26" s="49">
        <f t="shared" si="21"/>
        <v>0.65580303030303055</v>
      </c>
      <c r="P26" s="49">
        <f t="shared" si="22"/>
        <v>0.58636363636363675</v>
      </c>
      <c r="Q26" s="49">
        <f t="shared" si="23"/>
        <v>0.15284805194805193</v>
      </c>
      <c r="R26" s="49">
        <f t="shared" si="24"/>
        <v>1.024360813099942</v>
      </c>
      <c r="S26" s="49">
        <f t="shared" si="25"/>
        <v>0.67636363636363683</v>
      </c>
      <c r="T26" s="49">
        <f t="shared" si="26"/>
        <v>0.6119090909090904</v>
      </c>
      <c r="U26" s="50">
        <f t="shared" si="27"/>
        <v>1.5273636363636367</v>
      </c>
      <c r="V26" s="50">
        <f t="shared" si="28"/>
        <v>0.76827272727272711</v>
      </c>
      <c r="W26" s="50">
        <f t="shared" si="29"/>
        <v>0.7524545454545456</v>
      </c>
      <c r="X26" s="50">
        <f t="shared" si="30"/>
        <v>0.1836363636363636</v>
      </c>
      <c r="Y26" s="50">
        <f t="shared" si="31"/>
        <v>0.2136363636363636</v>
      </c>
      <c r="Z26" s="51"/>
      <c r="AA26" s="43"/>
      <c r="AB26" s="43">
        <v>25</v>
      </c>
      <c r="AC26" s="49">
        <f t="shared" si="32"/>
        <v>0.32636363636363602</v>
      </c>
      <c r="AD26" s="49">
        <f t="shared" si="33"/>
        <v>0.60636363636363677</v>
      </c>
      <c r="AE26" s="49">
        <f t="shared" si="34"/>
        <v>0.58636363636363675</v>
      </c>
      <c r="AF26" s="49">
        <f t="shared" si="35"/>
        <v>0.14636363636363642</v>
      </c>
      <c r="AG26" s="49">
        <f t="shared" si="36"/>
        <v>1.02</v>
      </c>
      <c r="AH26" s="49">
        <f t="shared" si="37"/>
        <v>0.66636363636363682</v>
      </c>
      <c r="AI26" s="49">
        <f t="shared" si="38"/>
        <v>0.61</v>
      </c>
      <c r="AJ26" s="50">
        <f t="shared" si="39"/>
        <v>1.5273636363636367</v>
      </c>
      <c r="AK26" s="50">
        <f t="shared" si="40"/>
        <v>0.76827272727272711</v>
      </c>
      <c r="AL26" s="50">
        <f t="shared" si="41"/>
        <v>0.75181818181818161</v>
      </c>
      <c r="AM26" s="50">
        <f t="shared" si="42"/>
        <v>0.1836363636363636</v>
      </c>
      <c r="AN26" s="50">
        <f t="shared" si="43"/>
        <v>0.2136363636363636</v>
      </c>
      <c r="AO26" s="43"/>
      <c r="AP26" s="36"/>
      <c r="AQ26" s="36"/>
      <c r="AR26" s="36"/>
      <c r="AS26" s="36"/>
      <c r="AT26" s="36"/>
      <c r="AU26" s="36"/>
      <c r="AV26" s="36"/>
      <c r="AW26" s="36"/>
      <c r="AX26" s="36"/>
      <c r="AY26" s="36"/>
      <c r="AZ26" s="36"/>
      <c r="BA26" s="36"/>
      <c r="BB26" s="36"/>
      <c r="BC26" s="36"/>
      <c r="BD26" s="36"/>
      <c r="BE26" s="36"/>
      <c r="BF26" s="36"/>
      <c r="BG26" s="36"/>
    </row>
    <row r="27" spans="1:59" ht="15.75" thickBot="1">
      <c r="A27" s="80" t="s">
        <v>61</v>
      </c>
      <c r="B27" s="81" t="s">
        <v>61</v>
      </c>
      <c r="C27" s="81">
        <v>0.83</v>
      </c>
      <c r="D27" s="81">
        <v>0.79700000000000004</v>
      </c>
      <c r="E27" s="81">
        <v>0.76100000000000001</v>
      </c>
      <c r="F27" s="81">
        <v>1.633</v>
      </c>
      <c r="G27" s="82">
        <v>0.19</v>
      </c>
      <c r="H27" s="82">
        <v>0.22</v>
      </c>
      <c r="I27" s="43"/>
      <c r="J27" s="43"/>
      <c r="K27" s="43"/>
      <c r="L27" s="43"/>
      <c r="M27" s="43">
        <v>26</v>
      </c>
      <c r="N27" s="49">
        <f t="shared" si="20"/>
        <v>0.36096212121212135</v>
      </c>
      <c r="O27" s="49">
        <f t="shared" si="21"/>
        <v>0.65632575757575784</v>
      </c>
      <c r="P27" s="49">
        <f t="shared" si="22"/>
        <v>0.58681818181818224</v>
      </c>
      <c r="Q27" s="49">
        <f t="shared" si="23"/>
        <v>0.15356168831168829</v>
      </c>
      <c r="R27" s="49">
        <f t="shared" si="24"/>
        <v>1.0247699040090328</v>
      </c>
      <c r="S27" s="49">
        <f t="shared" si="25"/>
        <v>0.67681818181818232</v>
      </c>
      <c r="T27" s="49">
        <f t="shared" si="26"/>
        <v>0.612045454545454</v>
      </c>
      <c r="U27" s="50">
        <f t="shared" si="27"/>
        <v>1.5198181818181822</v>
      </c>
      <c r="V27" s="50">
        <f t="shared" si="28"/>
        <v>0.76386363636363619</v>
      </c>
      <c r="W27" s="50">
        <f t="shared" si="29"/>
        <v>0.74927272727272742</v>
      </c>
      <c r="X27" s="50">
        <f t="shared" si="30"/>
        <v>0.18318181818181814</v>
      </c>
      <c r="Y27" s="50">
        <f t="shared" si="31"/>
        <v>0.21318181818181814</v>
      </c>
      <c r="Z27" s="51"/>
      <c r="AA27" s="43"/>
      <c r="AB27" s="43">
        <v>26</v>
      </c>
      <c r="AC27" s="49">
        <f t="shared" si="32"/>
        <v>0.32681818181818145</v>
      </c>
      <c r="AD27" s="49">
        <f t="shared" si="33"/>
        <v>0.60681818181818226</v>
      </c>
      <c r="AE27" s="49">
        <f t="shared" si="34"/>
        <v>0.58681818181818224</v>
      </c>
      <c r="AF27" s="49">
        <f t="shared" si="35"/>
        <v>0.14681818181818188</v>
      </c>
      <c r="AG27" s="49">
        <f t="shared" si="36"/>
        <v>1.02</v>
      </c>
      <c r="AH27" s="49">
        <f t="shared" si="37"/>
        <v>0.66681818181818231</v>
      </c>
      <c r="AI27" s="49">
        <f t="shared" si="38"/>
        <v>0.61</v>
      </c>
      <c r="AJ27" s="50">
        <f t="shared" si="39"/>
        <v>1.5198181818181822</v>
      </c>
      <c r="AK27" s="50">
        <f t="shared" si="40"/>
        <v>0.76386363636363619</v>
      </c>
      <c r="AL27" s="50">
        <f t="shared" si="41"/>
        <v>0.74859090909090886</v>
      </c>
      <c r="AM27" s="50">
        <f t="shared" si="42"/>
        <v>0.18318181818181814</v>
      </c>
      <c r="AN27" s="50">
        <f t="shared" si="43"/>
        <v>0.21318181818181814</v>
      </c>
      <c r="AO27" s="43"/>
      <c r="AP27" s="36"/>
      <c r="AQ27" s="36"/>
      <c r="AR27" s="36"/>
      <c r="AS27" s="36"/>
      <c r="AT27" s="36"/>
      <c r="AU27" s="36"/>
      <c r="AV27" s="36"/>
      <c r="AW27" s="36"/>
      <c r="AX27" s="36"/>
      <c r="AY27" s="36"/>
      <c r="AZ27" s="36"/>
      <c r="BA27" s="36"/>
      <c r="BB27" s="36"/>
      <c r="BC27" s="36"/>
      <c r="BD27" s="36"/>
      <c r="BE27" s="36"/>
      <c r="BF27" s="36"/>
      <c r="BG27" s="36"/>
    </row>
    <row r="28" spans="1:59" ht="15.75" thickBot="1">
      <c r="A28" s="80" t="s">
        <v>15</v>
      </c>
      <c r="B28" s="81" t="s">
        <v>15</v>
      </c>
      <c r="C28" s="81">
        <v>0.73299999999999998</v>
      </c>
      <c r="D28" s="81">
        <v>0.72599999999999998</v>
      </c>
      <c r="E28" s="81">
        <v>0.66400000000000003</v>
      </c>
      <c r="F28" s="81">
        <v>1.4670000000000001</v>
      </c>
      <c r="G28" s="82">
        <v>0.18</v>
      </c>
      <c r="H28" s="82">
        <v>0.21</v>
      </c>
      <c r="I28" s="43"/>
      <c r="J28" s="43"/>
      <c r="K28" s="43"/>
      <c r="L28" s="43"/>
      <c r="M28" s="43">
        <v>27</v>
      </c>
      <c r="N28" s="49">
        <f t="shared" si="20"/>
        <v>0.36124848484848499</v>
      </c>
      <c r="O28" s="49">
        <f t="shared" si="21"/>
        <v>0.65684848484848513</v>
      </c>
      <c r="P28" s="49">
        <f t="shared" si="22"/>
        <v>0.58727272727272772</v>
      </c>
      <c r="Q28" s="49">
        <f t="shared" si="23"/>
        <v>0.15427532467532465</v>
      </c>
      <c r="R28" s="49">
        <f t="shared" si="24"/>
        <v>1.0251789949181236</v>
      </c>
      <c r="S28" s="49">
        <f t="shared" si="25"/>
        <v>0.6772727272727278</v>
      </c>
      <c r="T28" s="49">
        <f t="shared" si="26"/>
        <v>0.61218181818181761</v>
      </c>
      <c r="U28" s="50">
        <f t="shared" si="27"/>
        <v>1.5122727272727277</v>
      </c>
      <c r="V28" s="50">
        <f t="shared" si="28"/>
        <v>0.75945454545454527</v>
      </c>
      <c r="W28" s="50">
        <f t="shared" si="29"/>
        <v>0.74609090909090925</v>
      </c>
      <c r="X28" s="50">
        <f t="shared" si="30"/>
        <v>0.18272727272727268</v>
      </c>
      <c r="Y28" s="50">
        <f t="shared" si="31"/>
        <v>0.21272727272727268</v>
      </c>
      <c r="Z28" s="51"/>
      <c r="AA28" s="43"/>
      <c r="AB28" s="43">
        <v>27</v>
      </c>
      <c r="AC28" s="49">
        <f t="shared" si="32"/>
        <v>0.32727272727272688</v>
      </c>
      <c r="AD28" s="49">
        <f t="shared" si="33"/>
        <v>0.60727272727272774</v>
      </c>
      <c r="AE28" s="49">
        <f t="shared" si="34"/>
        <v>0.58727272727272772</v>
      </c>
      <c r="AF28" s="49">
        <f t="shared" si="35"/>
        <v>0.14727272727272733</v>
      </c>
      <c r="AG28" s="49">
        <f t="shared" si="36"/>
        <v>1.02</v>
      </c>
      <c r="AH28" s="49">
        <f t="shared" si="37"/>
        <v>0.66727272727272779</v>
      </c>
      <c r="AI28" s="49">
        <f t="shared" si="38"/>
        <v>0.61</v>
      </c>
      <c r="AJ28" s="50">
        <f t="shared" si="39"/>
        <v>1.5122727272727277</v>
      </c>
      <c r="AK28" s="50">
        <f t="shared" si="40"/>
        <v>0.75945454545454527</v>
      </c>
      <c r="AL28" s="50">
        <f t="shared" si="41"/>
        <v>0.74536363636363612</v>
      </c>
      <c r="AM28" s="50">
        <f t="shared" si="42"/>
        <v>0.18272727272727268</v>
      </c>
      <c r="AN28" s="50">
        <f t="shared" si="43"/>
        <v>0.21272727272727268</v>
      </c>
      <c r="AO28" s="43"/>
      <c r="AP28" s="36"/>
      <c r="AQ28" s="36"/>
      <c r="AR28" s="36"/>
      <c r="AS28" s="36"/>
      <c r="AT28" s="36"/>
      <c r="AU28" s="36"/>
      <c r="AV28" s="36"/>
      <c r="AW28" s="36"/>
      <c r="AX28" s="36"/>
      <c r="AY28" s="36"/>
      <c r="AZ28" s="36"/>
      <c r="BA28" s="36"/>
      <c r="BB28" s="36"/>
      <c r="BC28" s="36"/>
      <c r="BD28" s="36"/>
      <c r="BE28" s="36"/>
      <c r="BF28" s="36"/>
      <c r="BG28" s="36"/>
    </row>
    <row r="29" spans="1:59" ht="15.75" thickBot="1">
      <c r="A29" s="80" t="s">
        <v>16</v>
      </c>
      <c r="B29" s="81" t="s">
        <v>25</v>
      </c>
      <c r="C29" s="81">
        <v>0.65</v>
      </c>
      <c r="D29" s="81">
        <v>0.65700000000000003</v>
      </c>
      <c r="E29" s="81">
        <v>0.59499999999999997</v>
      </c>
      <c r="F29" s="81">
        <v>1.3009999999999999</v>
      </c>
      <c r="G29" s="82">
        <v>0.17</v>
      </c>
      <c r="H29" s="82">
        <v>0.2</v>
      </c>
      <c r="I29" s="43"/>
      <c r="J29" s="43"/>
      <c r="K29" s="43"/>
      <c r="L29" s="43"/>
      <c r="M29" s="43">
        <v>28</v>
      </c>
      <c r="N29" s="49">
        <f t="shared" si="20"/>
        <v>0.36153484848484863</v>
      </c>
      <c r="O29" s="49">
        <f t="shared" si="21"/>
        <v>0.65737121212121241</v>
      </c>
      <c r="P29" s="49">
        <f t="shared" si="22"/>
        <v>0.58772727272727321</v>
      </c>
      <c r="Q29" s="49">
        <f t="shared" si="23"/>
        <v>0.15498896103896101</v>
      </c>
      <c r="R29" s="49">
        <f t="shared" si="24"/>
        <v>1.0255880858272144</v>
      </c>
      <c r="S29" s="49">
        <f t="shared" si="25"/>
        <v>0.67772727272727329</v>
      </c>
      <c r="T29" s="49">
        <f t="shared" si="26"/>
        <v>0.61231818181818121</v>
      </c>
      <c r="U29" s="50">
        <f t="shared" si="27"/>
        <v>1.5047272727272731</v>
      </c>
      <c r="V29" s="50">
        <f t="shared" si="28"/>
        <v>0.75504545454545435</v>
      </c>
      <c r="W29" s="50">
        <f t="shared" si="29"/>
        <v>0.74290909090909107</v>
      </c>
      <c r="X29" s="50">
        <f t="shared" si="30"/>
        <v>0.18227272727272723</v>
      </c>
      <c r="Y29" s="50">
        <f t="shared" si="31"/>
        <v>0.21227272727272722</v>
      </c>
      <c r="Z29" s="51"/>
      <c r="AA29" s="43"/>
      <c r="AB29" s="43">
        <v>28</v>
      </c>
      <c r="AC29" s="49">
        <f t="shared" si="32"/>
        <v>0.32772727272727231</v>
      </c>
      <c r="AD29" s="49">
        <f t="shared" si="33"/>
        <v>0.60772727272727323</v>
      </c>
      <c r="AE29" s="49">
        <f t="shared" si="34"/>
        <v>0.58772727272727321</v>
      </c>
      <c r="AF29" s="49">
        <f t="shared" si="35"/>
        <v>0.14772727272727279</v>
      </c>
      <c r="AG29" s="49">
        <f t="shared" si="36"/>
        <v>1.02</v>
      </c>
      <c r="AH29" s="49">
        <f t="shared" si="37"/>
        <v>0.66772727272727328</v>
      </c>
      <c r="AI29" s="49">
        <f t="shared" si="38"/>
        <v>0.61</v>
      </c>
      <c r="AJ29" s="50">
        <f t="shared" si="39"/>
        <v>1.5047272727272731</v>
      </c>
      <c r="AK29" s="50">
        <f t="shared" si="40"/>
        <v>0.75504545454545435</v>
      </c>
      <c r="AL29" s="50">
        <f t="shared" si="41"/>
        <v>0.74213636363636337</v>
      </c>
      <c r="AM29" s="50">
        <f t="shared" si="42"/>
        <v>0.18227272727272723</v>
      </c>
      <c r="AN29" s="50">
        <f t="shared" si="43"/>
        <v>0.21227272727272722</v>
      </c>
      <c r="AO29" s="43"/>
      <c r="AP29" s="36"/>
      <c r="AQ29" s="36"/>
      <c r="AR29" s="36"/>
      <c r="AS29" s="36"/>
      <c r="AT29" s="36"/>
      <c r="AU29" s="36"/>
      <c r="AV29" s="36"/>
      <c r="AW29" s="36"/>
      <c r="AX29" s="36"/>
      <c r="AY29" s="36"/>
      <c r="AZ29" s="36"/>
      <c r="BA29" s="36"/>
      <c r="BB29" s="36"/>
      <c r="BC29" s="36"/>
      <c r="BD29" s="36"/>
      <c r="BE29" s="36"/>
      <c r="BF29" s="36"/>
      <c r="BG29" s="36"/>
    </row>
    <row r="30" spans="1:59" ht="15.75" thickBot="1">
      <c r="A30" s="80" t="s">
        <v>17</v>
      </c>
      <c r="B30" s="81" t="s">
        <v>26</v>
      </c>
      <c r="C30" s="81">
        <v>0.58099999999999996</v>
      </c>
      <c r="D30" s="81">
        <v>0.58899999999999997</v>
      </c>
      <c r="E30" s="81">
        <v>0.52600000000000002</v>
      </c>
      <c r="F30" s="81">
        <v>1.1619999999999999</v>
      </c>
      <c r="G30" s="82">
        <v>0.16</v>
      </c>
      <c r="H30" s="82">
        <v>0.19</v>
      </c>
      <c r="I30" s="43"/>
      <c r="J30" s="43"/>
      <c r="K30" s="43"/>
      <c r="L30" s="43"/>
      <c r="M30" s="43">
        <v>29</v>
      </c>
      <c r="N30" s="49">
        <f t="shared" si="20"/>
        <v>0.36182121212121227</v>
      </c>
      <c r="O30" s="49">
        <f t="shared" si="21"/>
        <v>0.6578939393939397</v>
      </c>
      <c r="P30" s="49">
        <f t="shared" si="22"/>
        <v>0.58818181818181869</v>
      </c>
      <c r="Q30" s="49">
        <f t="shared" si="23"/>
        <v>0.15570259740259737</v>
      </c>
      <c r="R30" s="49">
        <f t="shared" si="24"/>
        <v>1.0259971767363052</v>
      </c>
      <c r="S30" s="49">
        <f t="shared" si="25"/>
        <v>0.67818181818181877</v>
      </c>
      <c r="T30" s="49">
        <f t="shared" si="26"/>
        <v>0.61245454545454481</v>
      </c>
      <c r="U30" s="50">
        <f t="shared" si="27"/>
        <v>1.4971818181818186</v>
      </c>
      <c r="V30" s="50">
        <f t="shared" si="28"/>
        <v>0.75063636363636344</v>
      </c>
      <c r="W30" s="50">
        <f t="shared" si="29"/>
        <v>0.7397272727272729</v>
      </c>
      <c r="X30" s="50">
        <f t="shared" si="30"/>
        <v>0.18181818181818177</v>
      </c>
      <c r="Y30" s="50">
        <f t="shared" si="31"/>
        <v>0.21181818181818177</v>
      </c>
      <c r="Z30" s="51"/>
      <c r="AA30" s="43"/>
      <c r="AB30" s="43">
        <v>29</v>
      </c>
      <c r="AC30" s="49">
        <f t="shared" si="32"/>
        <v>0.32818181818181774</v>
      </c>
      <c r="AD30" s="49">
        <f t="shared" si="33"/>
        <v>0.60818181818181871</v>
      </c>
      <c r="AE30" s="49">
        <f t="shared" si="34"/>
        <v>0.58818181818181869</v>
      </c>
      <c r="AF30" s="49">
        <f t="shared" si="35"/>
        <v>0.14818181818181825</v>
      </c>
      <c r="AG30" s="49">
        <f t="shared" si="36"/>
        <v>1.02</v>
      </c>
      <c r="AH30" s="49">
        <f t="shared" si="37"/>
        <v>0.66818181818181877</v>
      </c>
      <c r="AI30" s="49">
        <f t="shared" si="38"/>
        <v>0.61</v>
      </c>
      <c r="AJ30" s="50">
        <f t="shared" si="39"/>
        <v>1.4971818181818186</v>
      </c>
      <c r="AK30" s="50">
        <f t="shared" si="40"/>
        <v>0.75063636363636344</v>
      </c>
      <c r="AL30" s="50">
        <f t="shared" si="41"/>
        <v>0.73890909090909063</v>
      </c>
      <c r="AM30" s="50">
        <f t="shared" si="42"/>
        <v>0.18181818181818177</v>
      </c>
      <c r="AN30" s="50">
        <f t="shared" si="43"/>
        <v>0.21181818181818177</v>
      </c>
      <c r="AO30" s="43"/>
      <c r="AP30" s="36"/>
      <c r="AQ30" s="36"/>
      <c r="AR30" s="36"/>
      <c r="AS30" s="36"/>
      <c r="AT30" s="36"/>
      <c r="AU30" s="36"/>
      <c r="AV30" s="36"/>
      <c r="AW30" s="36"/>
      <c r="AX30" s="36"/>
      <c r="AY30" s="36"/>
      <c r="AZ30" s="36"/>
      <c r="BA30" s="36"/>
      <c r="BB30" s="36"/>
      <c r="BC30" s="36"/>
      <c r="BD30" s="36"/>
      <c r="BE30" s="36"/>
      <c r="BF30" s="36"/>
      <c r="BG30" s="36"/>
    </row>
    <row r="31" spans="1:59" ht="15.75" thickBot="1">
      <c r="A31" s="80" t="s">
        <v>18</v>
      </c>
      <c r="B31" s="81" t="s">
        <v>27</v>
      </c>
      <c r="C31" s="81">
        <v>0.498</v>
      </c>
      <c r="D31" s="81">
        <v>0.502</v>
      </c>
      <c r="E31" s="81">
        <v>0.45700000000000002</v>
      </c>
      <c r="F31" s="81">
        <v>0.996</v>
      </c>
      <c r="G31" s="82">
        <v>0.15</v>
      </c>
      <c r="H31" s="82">
        <v>0.19</v>
      </c>
      <c r="I31" s="43"/>
      <c r="J31" s="43"/>
      <c r="K31" s="43"/>
      <c r="L31" s="43"/>
      <c r="M31" s="43">
        <v>30</v>
      </c>
      <c r="N31" s="49">
        <f t="shared" si="20"/>
        <v>0.36210757575757591</v>
      </c>
      <c r="O31" s="49">
        <f t="shared" si="21"/>
        <v>0.65841666666666698</v>
      </c>
      <c r="P31" s="49">
        <f t="shared" si="22"/>
        <v>0.58863636363636418</v>
      </c>
      <c r="Q31" s="49">
        <f t="shared" si="23"/>
        <v>0.15641623376623373</v>
      </c>
      <c r="R31" s="49">
        <f t="shared" si="24"/>
        <v>1.026406267645396</v>
      </c>
      <c r="S31" s="49">
        <f t="shared" si="25"/>
        <v>0.67863636363636426</v>
      </c>
      <c r="T31" s="49">
        <f t="shared" si="26"/>
        <v>0.61259090909090841</v>
      </c>
      <c r="U31" s="50">
        <f t="shared" si="27"/>
        <v>1.4896363636363641</v>
      </c>
      <c r="V31" s="50">
        <f t="shared" si="28"/>
        <v>0.74622727272727252</v>
      </c>
      <c r="W31" s="50">
        <f t="shared" si="29"/>
        <v>0.73654545454545473</v>
      </c>
      <c r="X31" s="50">
        <f t="shared" si="30"/>
        <v>0.18136363636363631</v>
      </c>
      <c r="Y31" s="50">
        <f t="shared" si="31"/>
        <v>0.21136363636363631</v>
      </c>
      <c r="Z31" s="51"/>
      <c r="AA31" s="43"/>
      <c r="AB31" s="43">
        <v>30</v>
      </c>
      <c r="AC31" s="49">
        <f t="shared" si="32"/>
        <v>0.32863636363636317</v>
      </c>
      <c r="AD31" s="49">
        <f t="shared" si="33"/>
        <v>0.6086363636363642</v>
      </c>
      <c r="AE31" s="49">
        <f t="shared" si="34"/>
        <v>0.58863636363636418</v>
      </c>
      <c r="AF31" s="49">
        <f t="shared" si="35"/>
        <v>0.14863636363636371</v>
      </c>
      <c r="AG31" s="49">
        <f t="shared" si="36"/>
        <v>1.02</v>
      </c>
      <c r="AH31" s="49">
        <f t="shared" si="37"/>
        <v>0.66863636363636425</v>
      </c>
      <c r="AI31" s="49">
        <f t="shared" si="38"/>
        <v>0.61</v>
      </c>
      <c r="AJ31" s="50">
        <f t="shared" si="39"/>
        <v>1.4896363636363641</v>
      </c>
      <c r="AK31" s="50">
        <f t="shared" si="40"/>
        <v>0.74622727272727252</v>
      </c>
      <c r="AL31" s="50">
        <f t="shared" si="41"/>
        <v>0.73568181818181788</v>
      </c>
      <c r="AM31" s="50">
        <f t="shared" si="42"/>
        <v>0.18136363636363631</v>
      </c>
      <c r="AN31" s="50">
        <f t="shared" si="43"/>
        <v>0.21136363636363631</v>
      </c>
      <c r="AO31" s="43"/>
      <c r="AP31" s="36"/>
      <c r="AQ31" s="36"/>
      <c r="AR31" s="36"/>
      <c r="AS31" s="36"/>
      <c r="AT31" s="36"/>
      <c r="AU31" s="36"/>
      <c r="AV31" s="36"/>
      <c r="AW31" s="36"/>
      <c r="AX31" s="36"/>
      <c r="AY31" s="36"/>
      <c r="AZ31" s="36"/>
      <c r="BA31" s="36"/>
      <c r="BB31" s="36"/>
      <c r="BC31" s="36"/>
      <c r="BD31" s="36"/>
      <c r="BE31" s="36"/>
      <c r="BF31" s="36"/>
      <c r="BG31" s="36"/>
    </row>
    <row r="32" spans="1:59" ht="15.75" thickBot="1">
      <c r="A32" s="80" t="s">
        <v>19</v>
      </c>
      <c r="B32" s="81" t="s">
        <v>28</v>
      </c>
      <c r="C32" s="81">
        <v>0.443</v>
      </c>
      <c r="D32" s="81">
        <v>0.439</v>
      </c>
      <c r="E32" s="81">
        <v>0.40100000000000002</v>
      </c>
      <c r="F32" s="81">
        <v>0.88600000000000001</v>
      </c>
      <c r="G32" s="82">
        <v>0.14499999999999999</v>
      </c>
      <c r="H32" s="82">
        <v>0.19</v>
      </c>
      <c r="I32" s="43"/>
      <c r="J32" s="43"/>
      <c r="K32" s="43"/>
      <c r="L32" s="43"/>
      <c r="M32" s="43">
        <v>31</v>
      </c>
      <c r="N32" s="49">
        <f t="shared" si="20"/>
        <v>0.36239393939393955</v>
      </c>
      <c r="O32" s="49">
        <f t="shared" si="21"/>
        <v>0.65893939393939427</v>
      </c>
      <c r="P32" s="49">
        <f t="shared" si="22"/>
        <v>0.58909090909090966</v>
      </c>
      <c r="Q32" s="49">
        <f t="shared" si="23"/>
        <v>0.15712987012987009</v>
      </c>
      <c r="R32" s="49">
        <f t="shared" si="24"/>
        <v>1.0268153585544868</v>
      </c>
      <c r="S32" s="49">
        <f t="shared" si="25"/>
        <v>0.67909090909090974</v>
      </c>
      <c r="T32" s="49">
        <f t="shared" si="26"/>
        <v>0.61272727272727201</v>
      </c>
      <c r="U32" s="50">
        <f t="shared" si="27"/>
        <v>1.4820909090909096</v>
      </c>
      <c r="V32" s="50">
        <f t="shared" si="28"/>
        <v>0.7418181818181816</v>
      </c>
      <c r="W32" s="50">
        <f t="shared" si="29"/>
        <v>0.73336363636363655</v>
      </c>
      <c r="X32" s="50">
        <f t="shared" si="30"/>
        <v>0.18090909090909085</v>
      </c>
      <c r="Y32" s="50">
        <f t="shared" si="31"/>
        <v>0.21090909090909085</v>
      </c>
      <c r="Z32" s="51"/>
      <c r="AA32" s="43"/>
      <c r="AB32" s="43">
        <v>31</v>
      </c>
      <c r="AC32" s="49">
        <f t="shared" si="32"/>
        <v>0.3290909090909086</v>
      </c>
      <c r="AD32" s="49">
        <f t="shared" si="33"/>
        <v>0.60909090909090968</v>
      </c>
      <c r="AE32" s="49">
        <f t="shared" si="34"/>
        <v>0.58909090909090966</v>
      </c>
      <c r="AF32" s="49">
        <f t="shared" si="35"/>
        <v>0.14909090909090916</v>
      </c>
      <c r="AG32" s="49">
        <f t="shared" si="36"/>
        <v>1.02</v>
      </c>
      <c r="AH32" s="49">
        <f t="shared" si="37"/>
        <v>0.66909090909090974</v>
      </c>
      <c r="AI32" s="49">
        <f t="shared" si="38"/>
        <v>0.61</v>
      </c>
      <c r="AJ32" s="50">
        <f t="shared" si="39"/>
        <v>1.4820909090909096</v>
      </c>
      <c r="AK32" s="50">
        <f t="shared" si="40"/>
        <v>0.7418181818181816</v>
      </c>
      <c r="AL32" s="50">
        <f t="shared" si="41"/>
        <v>0.73245454545454514</v>
      </c>
      <c r="AM32" s="50">
        <f t="shared" si="42"/>
        <v>0.18090909090909085</v>
      </c>
      <c r="AN32" s="50">
        <f t="shared" si="43"/>
        <v>0.21090909090909085</v>
      </c>
      <c r="AO32" s="43"/>
      <c r="AP32" s="36"/>
      <c r="AQ32" s="36"/>
      <c r="AR32" s="36"/>
      <c r="AS32" s="36"/>
      <c r="AT32" s="36"/>
      <c r="AU32" s="36"/>
      <c r="AV32" s="36"/>
      <c r="AW32" s="36"/>
      <c r="AX32" s="36"/>
      <c r="AY32" s="36"/>
      <c r="AZ32" s="36"/>
      <c r="BA32" s="36"/>
      <c r="BB32" s="36"/>
      <c r="BC32" s="36"/>
      <c r="BD32" s="36"/>
      <c r="BE32" s="36"/>
      <c r="BF32" s="36"/>
      <c r="BG32" s="36"/>
    </row>
    <row r="33" spans="1:59" ht="15.75" thickBot="1">
      <c r="A33" s="80" t="s">
        <v>20</v>
      </c>
      <c r="B33" s="81" t="s">
        <v>29</v>
      </c>
      <c r="C33" s="81">
        <v>0.38700000000000001</v>
      </c>
      <c r="D33" s="81">
        <v>0.38500000000000001</v>
      </c>
      <c r="E33" s="81">
        <v>0.36</v>
      </c>
      <c r="F33" s="81">
        <v>0.77500000000000002</v>
      </c>
      <c r="G33" s="83">
        <v>0.14000000000000001</v>
      </c>
      <c r="H33" s="82">
        <v>0.19</v>
      </c>
      <c r="I33" s="43"/>
      <c r="J33" s="43"/>
      <c r="K33" s="43"/>
      <c r="L33" s="43"/>
      <c r="M33" s="43">
        <v>32</v>
      </c>
      <c r="N33" s="49">
        <f t="shared" si="20"/>
        <v>0.36268030303030319</v>
      </c>
      <c r="O33" s="49">
        <f t="shared" si="21"/>
        <v>0.65946212121212155</v>
      </c>
      <c r="P33" s="49">
        <f t="shared" si="22"/>
        <v>0.58954545454545515</v>
      </c>
      <c r="Q33" s="49">
        <f t="shared" si="23"/>
        <v>0.15784350649350645</v>
      </c>
      <c r="R33" s="49">
        <f t="shared" si="24"/>
        <v>1.0272244494635776</v>
      </c>
      <c r="S33" s="49">
        <f t="shared" si="25"/>
        <v>0.67954545454545523</v>
      </c>
      <c r="T33" s="49">
        <f t="shared" si="26"/>
        <v>0.61286363636363561</v>
      </c>
      <c r="U33" s="50">
        <f t="shared" si="27"/>
        <v>1.474545454545455</v>
      </c>
      <c r="V33" s="50">
        <f t="shared" si="28"/>
        <v>0.73740909090909068</v>
      </c>
      <c r="W33" s="50">
        <f t="shared" si="29"/>
        <v>0.73018181818181838</v>
      </c>
      <c r="X33" s="50">
        <f t="shared" si="30"/>
        <v>0.1804545454545454</v>
      </c>
      <c r="Y33" s="50">
        <f t="shared" si="31"/>
        <v>0.21045454545454539</v>
      </c>
      <c r="Z33" s="51"/>
      <c r="AA33" s="43"/>
      <c r="AB33" s="43">
        <v>32</v>
      </c>
      <c r="AC33" s="49">
        <f t="shared" si="32"/>
        <v>0.32954545454545403</v>
      </c>
      <c r="AD33" s="49">
        <f t="shared" si="33"/>
        <v>0.60954545454545517</v>
      </c>
      <c r="AE33" s="49">
        <f t="shared" si="34"/>
        <v>0.58954545454545515</v>
      </c>
      <c r="AF33" s="49">
        <f t="shared" si="35"/>
        <v>0.14954545454545462</v>
      </c>
      <c r="AG33" s="49">
        <f t="shared" si="36"/>
        <v>1.02</v>
      </c>
      <c r="AH33" s="49">
        <f t="shared" si="37"/>
        <v>0.66954545454545522</v>
      </c>
      <c r="AI33" s="49">
        <f t="shared" si="38"/>
        <v>0.61</v>
      </c>
      <c r="AJ33" s="50">
        <f t="shared" si="39"/>
        <v>1.474545454545455</v>
      </c>
      <c r="AK33" s="50">
        <f t="shared" si="40"/>
        <v>0.73740909090909068</v>
      </c>
      <c r="AL33" s="50">
        <f t="shared" si="41"/>
        <v>0.72922727272727239</v>
      </c>
      <c r="AM33" s="50">
        <f t="shared" si="42"/>
        <v>0.1804545454545454</v>
      </c>
      <c r="AN33" s="50">
        <f t="shared" si="43"/>
        <v>0.21045454545454539</v>
      </c>
      <c r="AO33" s="43"/>
      <c r="AP33" s="36"/>
      <c r="AQ33" s="36"/>
      <c r="AR33" s="36"/>
      <c r="AS33" s="36"/>
      <c r="AT33" s="36"/>
      <c r="AU33" s="36"/>
      <c r="AV33" s="36"/>
      <c r="AW33" s="36"/>
      <c r="AX33" s="36"/>
      <c r="AY33" s="36"/>
      <c r="AZ33" s="36"/>
      <c r="BA33" s="36"/>
      <c r="BB33" s="36"/>
      <c r="BC33" s="36"/>
      <c r="BD33" s="36"/>
      <c r="BE33" s="36"/>
      <c r="BF33" s="36"/>
      <c r="BG33" s="36"/>
    </row>
    <row r="34" spans="1:59">
      <c r="A34" s="36"/>
      <c r="B34" s="36"/>
      <c r="C34" s="36"/>
      <c r="D34" s="36"/>
      <c r="E34" s="36"/>
      <c r="F34" s="36"/>
      <c r="G34" s="43"/>
      <c r="H34" s="43"/>
      <c r="I34" s="43"/>
      <c r="J34" s="43"/>
      <c r="K34" s="43"/>
      <c r="L34" s="43"/>
      <c r="M34" s="43">
        <v>33</v>
      </c>
      <c r="N34" s="49">
        <f>$D5</f>
        <v>0.36300000000000004</v>
      </c>
      <c r="O34" s="49">
        <v>0.66</v>
      </c>
      <c r="P34" s="49">
        <f>$F$5</f>
        <v>0.59</v>
      </c>
      <c r="Q34" s="49">
        <f>$G$5</f>
        <v>0.1586206896551724</v>
      </c>
      <c r="R34" s="49">
        <f>$H$5</f>
        <v>1.0275862068965518</v>
      </c>
      <c r="S34" s="49">
        <f>$I$5</f>
        <v>0.68</v>
      </c>
      <c r="T34" s="49">
        <v>0.61299999999999999</v>
      </c>
      <c r="U34" s="50">
        <f>F28</f>
        <v>1.4670000000000001</v>
      </c>
      <c r="V34" s="50">
        <f>C28</f>
        <v>0.73299999999999998</v>
      </c>
      <c r="W34" s="51">
        <f>D28</f>
        <v>0.72599999999999998</v>
      </c>
      <c r="X34" s="51">
        <f>$G$28</f>
        <v>0.18</v>
      </c>
      <c r="Y34" s="51">
        <f>$H$28</f>
        <v>0.21</v>
      </c>
      <c r="Z34" s="51"/>
      <c r="AA34" s="43"/>
      <c r="AB34" s="43">
        <v>33</v>
      </c>
      <c r="AC34" s="49">
        <f>$D$39</f>
        <v>0.33</v>
      </c>
      <c r="AD34" s="49">
        <f>$E$39</f>
        <v>0.61</v>
      </c>
      <c r="AE34" s="49">
        <f>$F$39</f>
        <v>0.59</v>
      </c>
      <c r="AF34" s="49">
        <f>$G$39</f>
        <v>0.15</v>
      </c>
      <c r="AG34" s="49">
        <f>$H$39</f>
        <v>1.02</v>
      </c>
      <c r="AH34" s="49">
        <f>$I$39</f>
        <v>0.67</v>
      </c>
      <c r="AI34" s="49">
        <f>$J$39</f>
        <v>0.61</v>
      </c>
      <c r="AJ34" s="50">
        <f>$F$28</f>
        <v>1.4670000000000001</v>
      </c>
      <c r="AK34" s="50">
        <f>$C$28</f>
        <v>0.73299999999999998</v>
      </c>
      <c r="AL34" s="50">
        <f>$D$28</f>
        <v>0.72599999999999998</v>
      </c>
      <c r="AM34" s="50">
        <f>$G$28</f>
        <v>0.18</v>
      </c>
      <c r="AN34" s="50">
        <f>$H$28</f>
        <v>0.21</v>
      </c>
      <c r="AO34" s="43"/>
      <c r="AP34" s="36"/>
      <c r="AQ34" s="36"/>
      <c r="AR34" s="36"/>
      <c r="AS34" s="36"/>
      <c r="AT34" s="36"/>
      <c r="AU34" s="36"/>
      <c r="AV34" s="36"/>
      <c r="AW34" s="36"/>
      <c r="AX34" s="36"/>
      <c r="AY34" s="36"/>
      <c r="AZ34" s="36"/>
      <c r="BA34" s="36"/>
      <c r="BB34" s="36"/>
      <c r="BC34" s="36"/>
      <c r="BD34" s="36"/>
      <c r="BE34" s="36"/>
      <c r="BF34" s="36"/>
      <c r="BG34" s="36"/>
    </row>
    <row r="35" spans="1:59">
      <c r="A35" s="84" t="s">
        <v>66</v>
      </c>
      <c r="B35" s="84"/>
      <c r="C35" s="84"/>
      <c r="D35" s="84"/>
      <c r="E35" s="84"/>
      <c r="F35" s="84"/>
      <c r="G35" s="84"/>
      <c r="H35" s="84"/>
      <c r="I35" s="84"/>
      <c r="J35" s="84"/>
      <c r="K35" s="43"/>
      <c r="L35" s="43"/>
      <c r="M35" s="43">
        <v>34</v>
      </c>
      <c r="N35" s="49">
        <f>N34+(($N$54-$N$34)/20)</f>
        <v>0.36331428571428576</v>
      </c>
      <c r="O35" s="49">
        <f>O34+(($O$54-$O$34)/20)</f>
        <v>0.66057142857142859</v>
      </c>
      <c r="P35" s="49">
        <f>P34+(($P$54-$P$34)/20)</f>
        <v>0.59050000000000002</v>
      </c>
      <c r="Q35" s="49">
        <f>Q34+(($Q$54-$Q$34)/20)</f>
        <v>0.15873161321437182</v>
      </c>
      <c r="R35" s="49">
        <f>R34+(($R$54-$R$34)/20)</f>
        <v>1.0276054979503255</v>
      </c>
      <c r="S35" s="49">
        <f>S34+(($S$54-$S$34)/20)</f>
        <v>0.68049999999999999</v>
      </c>
      <c r="T35" s="49">
        <f>T34+((T54-T34)/20)</f>
        <v>0.61334999999999995</v>
      </c>
      <c r="U35" s="50">
        <f>U34+(($U$54-$U$34)/20)</f>
        <v>1.4587000000000001</v>
      </c>
      <c r="V35" s="50">
        <f>V34+(($V$54-$V$34)/20)</f>
        <v>0.72885</v>
      </c>
      <c r="W35" s="50">
        <f>W34+(($W$54-$W$34)/20)</f>
        <v>0.72255000000000003</v>
      </c>
      <c r="X35" s="50">
        <f>X34+(($X$54-$X$34)/20)</f>
        <v>0.17949999999999999</v>
      </c>
      <c r="Y35" s="50">
        <f>Y34+(($Y$54-$Y$34)/20)</f>
        <v>0.20949999999999999</v>
      </c>
      <c r="Z35" s="51"/>
      <c r="AA35" s="43"/>
      <c r="AB35" s="43">
        <v>34</v>
      </c>
      <c r="AC35" s="49">
        <f>AC34+($AC$51-$AC$34)/17</f>
        <v>0.33058823529411768</v>
      </c>
      <c r="AD35" s="49">
        <f>AD34+($AD$51-$AD$34)/17</f>
        <v>0.61058823529411765</v>
      </c>
      <c r="AE35" s="49">
        <f>AE34+($AE$51-$AE$34)/17</f>
        <v>0.59058823529411764</v>
      </c>
      <c r="AF35" s="49">
        <f>AF34+($AF$51-$AF$34)/17</f>
        <v>0.15058823529411763</v>
      </c>
      <c r="AG35" s="49">
        <f>AG34+($AG$51-$AG$34)/17</f>
        <v>1.0205882352941176</v>
      </c>
      <c r="AH35" s="49">
        <f>AH34+($AH$51-$AH$34)/17</f>
        <v>0.67058823529411771</v>
      </c>
      <c r="AI35" s="49">
        <f>AI34+(AI51-AI34)/17</f>
        <v>0.61058823529411765</v>
      </c>
      <c r="AJ35" s="50">
        <f>AJ34+($AJ$51-$AJ$34)/17</f>
        <v>1.4572352941176472</v>
      </c>
      <c r="AK35" s="50">
        <f>AK34+($AK$51-$AK$34)/17</f>
        <v>0.72811764705882354</v>
      </c>
      <c r="AL35" s="50">
        <f>AL34+($AL$51-$AL$34)/17</f>
        <v>0.7219411764705882</v>
      </c>
      <c r="AM35" s="50">
        <f>AM34+($AM$51-$AM$34)/17</f>
        <v>0.17941176470588235</v>
      </c>
      <c r="AN35" s="50">
        <f>AN34+($AN$51-$AN$34)/17</f>
        <v>0.20941176470588235</v>
      </c>
      <c r="AO35" s="43"/>
      <c r="AP35" s="36"/>
      <c r="AQ35" s="36"/>
      <c r="AR35" s="36"/>
      <c r="AS35" s="36"/>
      <c r="AT35" s="36"/>
      <c r="AU35" s="36"/>
      <c r="AV35" s="36"/>
      <c r="AW35" s="36"/>
      <c r="AX35" s="36"/>
      <c r="AY35" s="36"/>
      <c r="AZ35" s="36"/>
      <c r="BA35" s="36"/>
      <c r="BB35" s="36"/>
      <c r="BC35" s="36"/>
      <c r="BD35" s="36"/>
      <c r="BE35" s="36"/>
      <c r="BF35" s="36"/>
      <c r="BG35" s="36"/>
    </row>
    <row r="36" spans="1:59">
      <c r="A36" s="85" t="s">
        <v>4</v>
      </c>
      <c r="B36" s="86" t="s">
        <v>23</v>
      </c>
      <c r="C36" s="85" t="s">
        <v>5</v>
      </c>
      <c r="D36" s="85" t="s">
        <v>6</v>
      </c>
      <c r="E36" s="85" t="s">
        <v>7</v>
      </c>
      <c r="F36" s="85" t="s">
        <v>8</v>
      </c>
      <c r="G36" s="85" t="s">
        <v>9</v>
      </c>
      <c r="H36" s="85" t="s">
        <v>10</v>
      </c>
      <c r="I36" s="85" t="s">
        <v>11</v>
      </c>
      <c r="J36" s="85" t="s">
        <v>12</v>
      </c>
      <c r="K36" s="43"/>
      <c r="L36" s="43"/>
      <c r="M36" s="43">
        <v>35</v>
      </c>
      <c r="N36" s="49">
        <f t="shared" ref="N36:N53" si="44">N35+(($N$54-$N$34)/20)</f>
        <v>0.36362857142857147</v>
      </c>
      <c r="O36" s="49">
        <f t="shared" ref="O36:O53" si="45">O35+(($O$54-$O$34)/20)</f>
        <v>0.66114285714285714</v>
      </c>
      <c r="P36" s="49">
        <f t="shared" ref="P36:P53" si="46">P35+(($P$54-$P$34)/20)</f>
        <v>0.59099999999999997</v>
      </c>
      <c r="Q36" s="49">
        <f t="shared" ref="Q36:Q53" si="47">Q35+(($Q$54-$Q$34)/20)</f>
        <v>0.15884253677357124</v>
      </c>
      <c r="R36" s="49">
        <f t="shared" ref="R36:R53" si="48">R35+(($R$54-$R$34)/20)</f>
        <v>1.0276247890040993</v>
      </c>
      <c r="S36" s="49">
        <f t="shared" ref="S36:S53" si="49">S35+(($S$54-$S$34)/20)</f>
        <v>0.68099999999999994</v>
      </c>
      <c r="T36" s="49">
        <f t="shared" ref="T36:T53" si="50">T35+(($T$54-$T$34)/20)</f>
        <v>0.61369999999999991</v>
      </c>
      <c r="U36" s="50">
        <f t="shared" ref="U36:U53" si="51">U35+(($U$54-$U$34)/20)</f>
        <v>1.4504000000000001</v>
      </c>
      <c r="V36" s="50">
        <f t="shared" ref="V36:V53" si="52">V35+(($V$54-$V$34)/20)</f>
        <v>0.72470000000000001</v>
      </c>
      <c r="W36" s="50">
        <f t="shared" ref="W36:W53" si="53">W35+(($W$54-$W$34)/20)</f>
        <v>0.71910000000000007</v>
      </c>
      <c r="X36" s="50">
        <f t="shared" ref="X36:X53" si="54">X35+(($X$54-$X$34)/20)</f>
        <v>0.17899999999999999</v>
      </c>
      <c r="Y36" s="50">
        <f t="shared" ref="Y36:Y53" si="55">Y35+(($Y$54-$Y$34)/20)</f>
        <v>0.20899999999999999</v>
      </c>
      <c r="Z36" s="51"/>
      <c r="AA36" s="43"/>
      <c r="AB36" s="43">
        <v>35</v>
      </c>
      <c r="AC36" s="49">
        <f t="shared" ref="AC36:AC50" si="56">AC35+($AC$51-$AC$34)/17</f>
        <v>0.33117647058823535</v>
      </c>
      <c r="AD36" s="49">
        <f t="shared" ref="AD36:AD50" si="57">AD35+($AD$51-$AD$34)/17</f>
        <v>0.61117647058823532</v>
      </c>
      <c r="AE36" s="49">
        <f t="shared" ref="AE36:AE50" si="58">AE35+($AE$51-$AE$34)/17</f>
        <v>0.5911764705882353</v>
      </c>
      <c r="AF36" s="49">
        <f t="shared" ref="AF36:AF50" si="59">AF35+($AF$51-$AF$34)/17</f>
        <v>0.15117647058823527</v>
      </c>
      <c r="AG36" s="49">
        <f t="shared" ref="AG36:AG50" si="60">AG35+($AG$51-$AG$34)/17</f>
        <v>1.0211764705882351</v>
      </c>
      <c r="AH36" s="49">
        <f t="shared" ref="AH36:AH50" si="61">AH35+($AH$51-$AH$34)/17</f>
        <v>0.67117647058823537</v>
      </c>
      <c r="AI36" s="49">
        <f t="shared" ref="AI36:AI50" si="62">AI35+($AI$51-$AI$34)/17</f>
        <v>0.61117647058823532</v>
      </c>
      <c r="AJ36" s="50">
        <f t="shared" ref="AJ36:AJ50" si="63">AJ35+($AJ$51-$AJ$34)/17</f>
        <v>1.4474705882352943</v>
      </c>
      <c r="AK36" s="50">
        <f t="shared" ref="AK36:AK50" si="64">AK35+($AK$51-$AK$34)/17</f>
        <v>0.72323529411764709</v>
      </c>
      <c r="AL36" s="50">
        <f t="shared" ref="AL36:AL50" si="65">AL35+($AL$51-$AL$34)/17</f>
        <v>0.71788235294117642</v>
      </c>
      <c r="AM36" s="50">
        <f t="shared" ref="AM36:AM50" si="66">AM35+($AM$51-$AM$34)/17</f>
        <v>0.17882352941176471</v>
      </c>
      <c r="AN36" s="50">
        <f t="shared" ref="AN36:AN50" si="67">AN35+($AN$51-$AN$34)/17</f>
        <v>0.20882352941176471</v>
      </c>
      <c r="AO36" s="43"/>
      <c r="AP36" s="36"/>
      <c r="AQ36" s="36"/>
      <c r="AR36" s="36"/>
      <c r="AS36" s="36"/>
      <c r="AT36" s="36"/>
      <c r="AU36" s="36"/>
      <c r="AV36" s="36"/>
      <c r="AW36" s="36"/>
      <c r="AX36" s="36"/>
      <c r="AY36" s="36"/>
      <c r="AZ36" s="36"/>
      <c r="BA36" s="36"/>
      <c r="BB36" s="36"/>
      <c r="BC36" s="36"/>
      <c r="BD36" s="36"/>
      <c r="BE36" s="36"/>
      <c r="BF36" s="36"/>
      <c r="BG36" s="36"/>
    </row>
    <row r="37" spans="1:59">
      <c r="A37" s="87"/>
      <c r="B37" s="88" t="s">
        <v>24</v>
      </c>
      <c r="C37" s="87"/>
      <c r="D37" s="87"/>
      <c r="E37" s="87"/>
      <c r="F37" s="87"/>
      <c r="G37" s="87"/>
      <c r="H37" s="87"/>
      <c r="I37" s="87"/>
      <c r="J37" s="87"/>
      <c r="K37" s="43"/>
      <c r="L37" s="43"/>
      <c r="M37" s="43">
        <v>36</v>
      </c>
      <c r="N37" s="49">
        <f t="shared" si="44"/>
        <v>0.36394285714285718</v>
      </c>
      <c r="O37" s="49">
        <f t="shared" si="45"/>
        <v>0.6617142857142857</v>
      </c>
      <c r="P37" s="49">
        <f t="shared" si="46"/>
        <v>0.59149999999999991</v>
      </c>
      <c r="Q37" s="49">
        <f t="shared" si="47"/>
        <v>0.15895346033277066</v>
      </c>
      <c r="R37" s="49">
        <f t="shared" si="48"/>
        <v>1.027644080057873</v>
      </c>
      <c r="S37" s="49">
        <f t="shared" si="49"/>
        <v>0.68149999999999988</v>
      </c>
      <c r="T37" s="49">
        <f t="shared" si="50"/>
        <v>0.61404999999999987</v>
      </c>
      <c r="U37" s="50">
        <f t="shared" si="51"/>
        <v>1.4421000000000002</v>
      </c>
      <c r="V37" s="50">
        <f t="shared" si="52"/>
        <v>0.72055000000000002</v>
      </c>
      <c r="W37" s="50">
        <f t="shared" si="53"/>
        <v>0.71565000000000012</v>
      </c>
      <c r="X37" s="50">
        <f t="shared" si="54"/>
        <v>0.17849999999999999</v>
      </c>
      <c r="Y37" s="50">
        <f t="shared" si="55"/>
        <v>0.20849999999999999</v>
      </c>
      <c r="Z37" s="51"/>
      <c r="AA37" s="43"/>
      <c r="AB37" s="43">
        <v>36</v>
      </c>
      <c r="AC37" s="49">
        <f t="shared" si="56"/>
        <v>0.33176470588235302</v>
      </c>
      <c r="AD37" s="49">
        <f t="shared" si="57"/>
        <v>0.61176470588235299</v>
      </c>
      <c r="AE37" s="49">
        <f t="shared" si="58"/>
        <v>0.59176470588235297</v>
      </c>
      <c r="AF37" s="49">
        <f t="shared" si="59"/>
        <v>0.15176470588235291</v>
      </c>
      <c r="AG37" s="49">
        <f t="shared" si="60"/>
        <v>1.0217647058823527</v>
      </c>
      <c r="AH37" s="49">
        <f t="shared" si="61"/>
        <v>0.67176470588235304</v>
      </c>
      <c r="AI37" s="49">
        <f t="shared" si="62"/>
        <v>0.61176470588235299</v>
      </c>
      <c r="AJ37" s="50">
        <f t="shared" si="63"/>
        <v>1.4377058823529414</v>
      </c>
      <c r="AK37" s="50">
        <f t="shared" si="64"/>
        <v>0.71835294117647064</v>
      </c>
      <c r="AL37" s="50">
        <f t="shared" si="65"/>
        <v>0.71382352941176463</v>
      </c>
      <c r="AM37" s="50">
        <f t="shared" si="66"/>
        <v>0.17823529411764708</v>
      </c>
      <c r="AN37" s="50">
        <f t="shared" si="67"/>
        <v>0.20823529411764707</v>
      </c>
      <c r="AO37" s="43"/>
      <c r="AP37" s="36"/>
      <c r="AQ37" s="36"/>
      <c r="AR37" s="36"/>
      <c r="AS37" s="36"/>
      <c r="AT37" s="36"/>
      <c r="AU37" s="36"/>
      <c r="AV37" s="36"/>
      <c r="AW37" s="36"/>
      <c r="AX37" s="36"/>
      <c r="AY37" s="36"/>
      <c r="AZ37" s="36"/>
      <c r="BA37" s="36"/>
      <c r="BB37" s="36"/>
      <c r="BC37" s="36"/>
      <c r="BD37" s="36"/>
      <c r="BE37" s="36"/>
      <c r="BF37" s="36"/>
      <c r="BG37" s="36"/>
    </row>
    <row r="38" spans="1:59">
      <c r="A38" s="89"/>
      <c r="B38" s="90" t="s">
        <v>14</v>
      </c>
      <c r="C38" s="91">
        <v>1</v>
      </c>
      <c r="D38" s="91">
        <v>0.32</v>
      </c>
      <c r="E38" s="91">
        <v>0.6</v>
      </c>
      <c r="F38" s="91">
        <v>0.57999999999999996</v>
      </c>
      <c r="G38" s="91">
        <v>0.14000000000000001</v>
      </c>
      <c r="H38" s="91">
        <v>1.02</v>
      </c>
      <c r="I38" s="91">
        <v>0.66</v>
      </c>
      <c r="J38" s="91">
        <v>0.61</v>
      </c>
      <c r="K38" s="43"/>
      <c r="L38" s="43"/>
      <c r="M38" s="43">
        <v>37</v>
      </c>
      <c r="N38" s="49">
        <f t="shared" si="44"/>
        <v>0.36425714285714289</v>
      </c>
      <c r="O38" s="49">
        <f t="shared" si="45"/>
        <v>0.66228571428571426</v>
      </c>
      <c r="P38" s="49">
        <f t="shared" si="46"/>
        <v>0.59199999999999986</v>
      </c>
      <c r="Q38" s="49">
        <f t="shared" si="47"/>
        <v>0.15906438389197008</v>
      </c>
      <c r="R38" s="49">
        <f t="shared" si="48"/>
        <v>1.0276633711116467</v>
      </c>
      <c r="S38" s="49">
        <f t="shared" si="49"/>
        <v>0.68199999999999983</v>
      </c>
      <c r="T38" s="49">
        <f t="shared" si="50"/>
        <v>0.61439999999999984</v>
      </c>
      <c r="U38" s="50">
        <f t="shared" si="51"/>
        <v>1.4338000000000002</v>
      </c>
      <c r="V38" s="50">
        <f t="shared" si="52"/>
        <v>0.71640000000000004</v>
      </c>
      <c r="W38" s="50">
        <f t="shared" si="53"/>
        <v>0.71220000000000017</v>
      </c>
      <c r="X38" s="50">
        <f t="shared" si="54"/>
        <v>0.17799999999999999</v>
      </c>
      <c r="Y38" s="50">
        <f t="shared" si="55"/>
        <v>0.20799999999999999</v>
      </c>
      <c r="Z38" s="51"/>
      <c r="AA38" s="43"/>
      <c r="AB38" s="43">
        <v>37</v>
      </c>
      <c r="AC38" s="49">
        <f t="shared" si="56"/>
        <v>0.33235294117647068</v>
      </c>
      <c r="AD38" s="49">
        <f t="shared" si="57"/>
        <v>0.61235294117647066</v>
      </c>
      <c r="AE38" s="49">
        <f t="shared" si="58"/>
        <v>0.59235294117647064</v>
      </c>
      <c r="AF38" s="49">
        <f t="shared" si="59"/>
        <v>0.15235294117647055</v>
      </c>
      <c r="AG38" s="49">
        <f t="shared" si="60"/>
        <v>1.0223529411764702</v>
      </c>
      <c r="AH38" s="49">
        <f t="shared" si="61"/>
        <v>0.67235294117647071</v>
      </c>
      <c r="AI38" s="49">
        <f t="shared" si="62"/>
        <v>0.61235294117647066</v>
      </c>
      <c r="AJ38" s="50">
        <f t="shared" si="63"/>
        <v>1.4279411764705885</v>
      </c>
      <c r="AK38" s="50">
        <f t="shared" si="64"/>
        <v>0.71347058823529419</v>
      </c>
      <c r="AL38" s="50">
        <f t="shared" si="65"/>
        <v>0.70976470588235285</v>
      </c>
      <c r="AM38" s="50">
        <f t="shared" si="66"/>
        <v>0.17764705882352944</v>
      </c>
      <c r="AN38" s="50">
        <f t="shared" si="67"/>
        <v>0.20764705882352943</v>
      </c>
      <c r="AO38" s="43"/>
      <c r="AP38" s="36"/>
      <c r="AQ38" s="36"/>
      <c r="AR38" s="36"/>
      <c r="AS38" s="36"/>
      <c r="AT38" s="36"/>
      <c r="AU38" s="36"/>
      <c r="AV38" s="36"/>
      <c r="AW38" s="36"/>
      <c r="AX38" s="36"/>
      <c r="AY38" s="36"/>
      <c r="AZ38" s="36"/>
      <c r="BA38" s="36"/>
      <c r="BB38" s="36"/>
      <c r="BC38" s="36"/>
      <c r="BD38" s="36"/>
      <c r="BE38" s="36"/>
      <c r="BF38" s="36"/>
      <c r="BG38" s="36"/>
    </row>
    <row r="39" spans="1:59">
      <c r="A39" s="92"/>
      <c r="B39" s="93" t="s">
        <v>15</v>
      </c>
      <c r="C39" s="91">
        <v>1</v>
      </c>
      <c r="D39" s="91">
        <v>0.33</v>
      </c>
      <c r="E39" s="91">
        <v>0.61</v>
      </c>
      <c r="F39" s="91">
        <v>0.59</v>
      </c>
      <c r="G39" s="91">
        <v>0.15</v>
      </c>
      <c r="H39" s="91">
        <v>1.02</v>
      </c>
      <c r="I39" s="91">
        <v>0.67</v>
      </c>
      <c r="J39" s="91">
        <v>0.61</v>
      </c>
      <c r="K39" s="43"/>
      <c r="L39" s="43"/>
      <c r="M39" s="43">
        <v>38</v>
      </c>
      <c r="N39" s="49">
        <f t="shared" si="44"/>
        <v>0.3645714285714286</v>
      </c>
      <c r="O39" s="49">
        <f t="shared" si="45"/>
        <v>0.66285714285714281</v>
      </c>
      <c r="P39" s="49">
        <f t="shared" si="46"/>
        <v>0.5924999999999998</v>
      </c>
      <c r="Q39" s="49">
        <f t="shared" si="47"/>
        <v>0.15917530745116951</v>
      </c>
      <c r="R39" s="49">
        <f t="shared" si="48"/>
        <v>1.0276826621654205</v>
      </c>
      <c r="S39" s="49">
        <f t="shared" si="49"/>
        <v>0.68249999999999977</v>
      </c>
      <c r="T39" s="49">
        <f t="shared" si="50"/>
        <v>0.6147499999999998</v>
      </c>
      <c r="U39" s="50">
        <f t="shared" si="51"/>
        <v>1.4255000000000002</v>
      </c>
      <c r="V39" s="50">
        <f t="shared" si="52"/>
        <v>0.71225000000000005</v>
      </c>
      <c r="W39" s="50">
        <f t="shared" si="53"/>
        <v>0.70875000000000021</v>
      </c>
      <c r="X39" s="50">
        <f t="shared" si="54"/>
        <v>0.17749999999999999</v>
      </c>
      <c r="Y39" s="50">
        <f t="shared" si="55"/>
        <v>0.20749999999999999</v>
      </c>
      <c r="Z39" s="51"/>
      <c r="AA39" s="43"/>
      <c r="AB39" s="43">
        <v>38</v>
      </c>
      <c r="AC39" s="49">
        <f t="shared" si="56"/>
        <v>0.33294117647058835</v>
      </c>
      <c r="AD39" s="49">
        <f t="shared" si="57"/>
        <v>0.61294117647058832</v>
      </c>
      <c r="AE39" s="49">
        <f t="shared" si="58"/>
        <v>0.5929411764705883</v>
      </c>
      <c r="AF39" s="49">
        <f t="shared" si="59"/>
        <v>0.15294117647058819</v>
      </c>
      <c r="AG39" s="49">
        <f t="shared" si="60"/>
        <v>1.0229411764705878</v>
      </c>
      <c r="AH39" s="49">
        <f t="shared" si="61"/>
        <v>0.67294117647058838</v>
      </c>
      <c r="AI39" s="49">
        <f t="shared" si="62"/>
        <v>0.61294117647058832</v>
      </c>
      <c r="AJ39" s="50">
        <f t="shared" si="63"/>
        <v>1.4181764705882356</v>
      </c>
      <c r="AK39" s="50">
        <f t="shared" si="64"/>
        <v>0.70858823529411774</v>
      </c>
      <c r="AL39" s="50">
        <f t="shared" si="65"/>
        <v>0.70570588235294107</v>
      </c>
      <c r="AM39" s="50">
        <f t="shared" si="66"/>
        <v>0.1770588235294118</v>
      </c>
      <c r="AN39" s="50">
        <f t="shared" si="67"/>
        <v>0.2070588235294118</v>
      </c>
      <c r="AO39" s="43"/>
      <c r="AP39" s="36"/>
      <c r="AQ39" s="36"/>
      <c r="AR39" s="36"/>
      <c r="AS39" s="36"/>
      <c r="AT39" s="36"/>
      <c r="AU39" s="36"/>
      <c r="AV39" s="36"/>
      <c r="AW39" s="36"/>
      <c r="AX39" s="36"/>
      <c r="AY39" s="36"/>
      <c r="AZ39" s="36"/>
      <c r="BA39" s="36"/>
      <c r="BB39" s="36"/>
      <c r="BC39" s="36"/>
      <c r="BD39" s="36"/>
      <c r="BE39" s="36"/>
      <c r="BF39" s="36"/>
      <c r="BG39" s="36"/>
    </row>
    <row r="40" spans="1:59">
      <c r="A40" s="92"/>
      <c r="B40" s="93" t="s">
        <v>25</v>
      </c>
      <c r="C40" s="91">
        <v>1</v>
      </c>
      <c r="D40" s="91">
        <v>0.34</v>
      </c>
      <c r="E40" s="91">
        <v>0.62</v>
      </c>
      <c r="F40" s="91">
        <v>0.6</v>
      </c>
      <c r="G40" s="91">
        <v>0.16</v>
      </c>
      <c r="H40" s="91">
        <v>1.03</v>
      </c>
      <c r="I40" s="91">
        <v>0.68</v>
      </c>
      <c r="J40" s="91">
        <v>0.62</v>
      </c>
      <c r="K40" s="43"/>
      <c r="L40" s="43"/>
      <c r="M40" s="43">
        <v>39</v>
      </c>
      <c r="N40" s="49">
        <f t="shared" si="44"/>
        <v>0.36488571428571431</v>
      </c>
      <c r="O40" s="49">
        <f t="shared" si="45"/>
        <v>0.66342857142857137</v>
      </c>
      <c r="P40" s="49">
        <f t="shared" si="46"/>
        <v>0.59299999999999975</v>
      </c>
      <c r="Q40" s="49">
        <f t="shared" si="47"/>
        <v>0.15928623101036893</v>
      </c>
      <c r="R40" s="49">
        <f t="shared" si="48"/>
        <v>1.0277019532191942</v>
      </c>
      <c r="S40" s="49">
        <f t="shared" si="49"/>
        <v>0.68299999999999972</v>
      </c>
      <c r="T40" s="49">
        <f t="shared" si="50"/>
        <v>0.61509999999999976</v>
      </c>
      <c r="U40" s="50">
        <f t="shared" si="51"/>
        <v>1.4172000000000002</v>
      </c>
      <c r="V40" s="50">
        <f t="shared" si="52"/>
        <v>0.70810000000000006</v>
      </c>
      <c r="W40" s="50">
        <f t="shared" si="53"/>
        <v>0.70530000000000026</v>
      </c>
      <c r="X40" s="50">
        <f t="shared" si="54"/>
        <v>0.17699999999999999</v>
      </c>
      <c r="Y40" s="50">
        <f t="shared" si="55"/>
        <v>0.20699999999999999</v>
      </c>
      <c r="Z40" s="51"/>
      <c r="AA40" s="43"/>
      <c r="AB40" s="43">
        <v>39</v>
      </c>
      <c r="AC40" s="49">
        <f t="shared" si="56"/>
        <v>0.33352941176470602</v>
      </c>
      <c r="AD40" s="49">
        <f t="shared" si="57"/>
        <v>0.61352941176470599</v>
      </c>
      <c r="AE40" s="49">
        <f t="shared" si="58"/>
        <v>0.59352941176470597</v>
      </c>
      <c r="AF40" s="49">
        <f t="shared" si="59"/>
        <v>0.15352941176470583</v>
      </c>
      <c r="AG40" s="49">
        <f t="shared" si="60"/>
        <v>1.0235294117647054</v>
      </c>
      <c r="AH40" s="49">
        <f t="shared" si="61"/>
        <v>0.67352941176470604</v>
      </c>
      <c r="AI40" s="49">
        <f t="shared" si="62"/>
        <v>0.61352941176470599</v>
      </c>
      <c r="AJ40" s="50">
        <f t="shared" si="63"/>
        <v>1.4084117647058827</v>
      </c>
      <c r="AK40" s="50">
        <f t="shared" si="64"/>
        <v>0.70370588235294129</v>
      </c>
      <c r="AL40" s="50">
        <f t="shared" si="65"/>
        <v>0.70164705882352929</v>
      </c>
      <c r="AM40" s="50">
        <f t="shared" si="66"/>
        <v>0.17647058823529416</v>
      </c>
      <c r="AN40" s="50">
        <f t="shared" si="67"/>
        <v>0.20647058823529416</v>
      </c>
      <c r="AO40" s="43"/>
      <c r="AP40" s="36"/>
      <c r="AQ40" s="36"/>
      <c r="AR40" s="36"/>
      <c r="AS40" s="36"/>
      <c r="AT40" s="36"/>
      <c r="AU40" s="36"/>
      <c r="AV40" s="36"/>
      <c r="AW40" s="36"/>
      <c r="AX40" s="36"/>
      <c r="AY40" s="36"/>
      <c r="AZ40" s="36"/>
      <c r="BA40" s="36"/>
      <c r="BB40" s="36"/>
      <c r="BC40" s="36"/>
      <c r="BD40" s="36"/>
      <c r="BE40" s="36"/>
      <c r="BF40" s="36"/>
      <c r="BG40" s="36"/>
    </row>
    <row r="41" spans="1:59">
      <c r="A41" s="92"/>
      <c r="B41" s="93" t="s">
        <v>26</v>
      </c>
      <c r="C41" s="91">
        <v>1</v>
      </c>
      <c r="D41" s="91">
        <v>0.35</v>
      </c>
      <c r="E41" s="91">
        <v>0.63</v>
      </c>
      <c r="F41" s="91">
        <v>0.60710685483870952</v>
      </c>
      <c r="G41" s="91">
        <v>0.17</v>
      </c>
      <c r="H41" s="91">
        <v>1.03</v>
      </c>
      <c r="I41" s="91">
        <v>0.69</v>
      </c>
      <c r="J41" s="91">
        <v>0.62</v>
      </c>
      <c r="K41" s="43"/>
      <c r="L41" s="43"/>
      <c r="M41" s="43">
        <v>40</v>
      </c>
      <c r="N41" s="49">
        <f t="shared" si="44"/>
        <v>0.36520000000000002</v>
      </c>
      <c r="O41" s="49">
        <f t="shared" si="45"/>
        <v>0.66399999999999992</v>
      </c>
      <c r="P41" s="49">
        <f t="shared" si="46"/>
        <v>0.59349999999999969</v>
      </c>
      <c r="Q41" s="49">
        <f t="shared" si="47"/>
        <v>0.15939715456956835</v>
      </c>
      <c r="R41" s="49">
        <f t="shared" si="48"/>
        <v>1.027721244272968</v>
      </c>
      <c r="S41" s="49">
        <f t="shared" si="49"/>
        <v>0.68349999999999966</v>
      </c>
      <c r="T41" s="49">
        <f t="shared" si="50"/>
        <v>0.61544999999999972</v>
      </c>
      <c r="U41" s="50">
        <f t="shared" si="51"/>
        <v>1.4089000000000003</v>
      </c>
      <c r="V41" s="50">
        <f t="shared" si="52"/>
        <v>0.70395000000000008</v>
      </c>
      <c r="W41" s="50">
        <f t="shared" si="53"/>
        <v>0.70185000000000031</v>
      </c>
      <c r="X41" s="50">
        <f t="shared" si="54"/>
        <v>0.17649999999999999</v>
      </c>
      <c r="Y41" s="50">
        <f t="shared" si="55"/>
        <v>0.20649999999999999</v>
      </c>
      <c r="Z41" s="51"/>
      <c r="AA41" s="43"/>
      <c r="AB41" s="43">
        <v>40</v>
      </c>
      <c r="AC41" s="49">
        <f t="shared" si="56"/>
        <v>0.33411764705882369</v>
      </c>
      <c r="AD41" s="49">
        <f t="shared" si="57"/>
        <v>0.61411764705882366</v>
      </c>
      <c r="AE41" s="49">
        <f t="shared" si="58"/>
        <v>0.59411764705882364</v>
      </c>
      <c r="AF41" s="49">
        <f t="shared" si="59"/>
        <v>0.15411764705882347</v>
      </c>
      <c r="AG41" s="49">
        <f t="shared" si="60"/>
        <v>1.0241176470588229</v>
      </c>
      <c r="AH41" s="49">
        <f t="shared" si="61"/>
        <v>0.67411764705882371</v>
      </c>
      <c r="AI41" s="49">
        <f t="shared" si="62"/>
        <v>0.61411764705882366</v>
      </c>
      <c r="AJ41" s="50">
        <f t="shared" si="63"/>
        <v>1.3986470588235298</v>
      </c>
      <c r="AK41" s="50">
        <f t="shared" si="64"/>
        <v>0.69882352941176484</v>
      </c>
      <c r="AL41" s="50">
        <f t="shared" si="65"/>
        <v>0.69758823529411751</v>
      </c>
      <c r="AM41" s="50">
        <f t="shared" si="66"/>
        <v>0.17588235294117652</v>
      </c>
      <c r="AN41" s="50">
        <f t="shared" si="67"/>
        <v>0.20588235294117652</v>
      </c>
      <c r="AO41" s="43"/>
      <c r="AP41" s="36"/>
      <c r="AQ41" s="36"/>
      <c r="AR41" s="36"/>
      <c r="AS41" s="36"/>
      <c r="AT41" s="36"/>
      <c r="AU41" s="36"/>
      <c r="AV41" s="36"/>
      <c r="AW41" s="36"/>
      <c r="AX41" s="36"/>
      <c r="AY41" s="36"/>
      <c r="AZ41" s="36"/>
      <c r="BA41" s="36"/>
      <c r="BB41" s="36"/>
      <c r="BC41" s="36"/>
      <c r="BD41" s="36"/>
      <c r="BE41" s="36"/>
      <c r="BF41" s="36"/>
      <c r="BG41" s="36"/>
    </row>
    <row r="42" spans="1:59">
      <c r="A42" s="92"/>
      <c r="B42" s="93" t="s">
        <v>27</v>
      </c>
      <c r="C42" s="91">
        <v>1</v>
      </c>
      <c r="D42" s="91">
        <v>0.36</v>
      </c>
      <c r="E42" s="91">
        <v>0.64</v>
      </c>
      <c r="F42" s="91">
        <v>0.617838246409675</v>
      </c>
      <c r="G42" s="91">
        <v>0.18</v>
      </c>
      <c r="H42" s="91">
        <v>1.04</v>
      </c>
      <c r="I42" s="91">
        <v>0.7</v>
      </c>
      <c r="J42" s="91">
        <v>0.63</v>
      </c>
      <c r="K42" s="43"/>
      <c r="L42" s="43"/>
      <c r="M42" s="43">
        <v>41</v>
      </c>
      <c r="N42" s="49">
        <f t="shared" si="44"/>
        <v>0.36551428571428574</v>
      </c>
      <c r="O42" s="49">
        <f t="shared" si="45"/>
        <v>0.66457142857142848</v>
      </c>
      <c r="P42" s="49">
        <f t="shared" si="46"/>
        <v>0.59399999999999964</v>
      </c>
      <c r="Q42" s="49">
        <f t="shared" si="47"/>
        <v>0.15950807812876777</v>
      </c>
      <c r="R42" s="49">
        <f t="shared" si="48"/>
        <v>1.0277405353267417</v>
      </c>
      <c r="S42" s="49">
        <f t="shared" si="49"/>
        <v>0.68399999999999961</v>
      </c>
      <c r="T42" s="49">
        <f t="shared" si="50"/>
        <v>0.61579999999999968</v>
      </c>
      <c r="U42" s="50">
        <f t="shared" si="51"/>
        <v>1.4006000000000003</v>
      </c>
      <c r="V42" s="50">
        <f t="shared" si="52"/>
        <v>0.69980000000000009</v>
      </c>
      <c r="W42" s="50">
        <f t="shared" si="53"/>
        <v>0.69840000000000035</v>
      </c>
      <c r="X42" s="50">
        <f t="shared" si="54"/>
        <v>0.17599999999999999</v>
      </c>
      <c r="Y42" s="50">
        <f t="shared" si="55"/>
        <v>0.20599999999999999</v>
      </c>
      <c r="Z42" s="51"/>
      <c r="AA42" s="43"/>
      <c r="AB42" s="43">
        <v>41</v>
      </c>
      <c r="AC42" s="49">
        <f t="shared" si="56"/>
        <v>0.33470588235294135</v>
      </c>
      <c r="AD42" s="49">
        <f t="shared" si="57"/>
        <v>0.61470588235294132</v>
      </c>
      <c r="AE42" s="49">
        <f t="shared" si="58"/>
        <v>0.59470588235294131</v>
      </c>
      <c r="AF42" s="49">
        <f t="shared" si="59"/>
        <v>0.15470588235294111</v>
      </c>
      <c r="AG42" s="49">
        <f t="shared" si="60"/>
        <v>1.0247058823529405</v>
      </c>
      <c r="AH42" s="49">
        <f t="shared" si="61"/>
        <v>0.67470588235294138</v>
      </c>
      <c r="AI42" s="49">
        <f t="shared" si="62"/>
        <v>0.61470588235294132</v>
      </c>
      <c r="AJ42" s="50">
        <f t="shared" si="63"/>
        <v>1.3888823529411769</v>
      </c>
      <c r="AK42" s="50">
        <f t="shared" si="64"/>
        <v>0.69394117647058839</v>
      </c>
      <c r="AL42" s="50">
        <f t="shared" si="65"/>
        <v>0.69352941176470573</v>
      </c>
      <c r="AM42" s="50">
        <f t="shared" si="66"/>
        <v>0.17529411764705888</v>
      </c>
      <c r="AN42" s="50">
        <f t="shared" si="67"/>
        <v>0.20529411764705888</v>
      </c>
      <c r="AO42" s="43"/>
      <c r="AP42" s="36"/>
      <c r="AQ42" s="36"/>
      <c r="AR42" s="36"/>
      <c r="AS42" s="36"/>
      <c r="AT42" s="36"/>
      <c r="AU42" s="36"/>
      <c r="AV42" s="36"/>
      <c r="AW42" s="36"/>
      <c r="AX42" s="36"/>
      <c r="AY42" s="36"/>
      <c r="AZ42" s="36"/>
      <c r="BA42" s="36"/>
      <c r="BB42" s="36"/>
      <c r="BC42" s="36"/>
      <c r="BD42" s="36"/>
      <c r="BE42" s="36"/>
      <c r="BF42" s="36"/>
      <c r="BG42" s="36"/>
    </row>
    <row r="43" spans="1:59">
      <c r="A43" s="92"/>
      <c r="B43" s="93" t="s">
        <v>28</v>
      </c>
      <c r="C43" s="91">
        <v>1</v>
      </c>
      <c r="D43" s="91">
        <v>0.37</v>
      </c>
      <c r="E43" s="91">
        <v>0.65</v>
      </c>
      <c r="F43" s="91">
        <v>0.61693548387096753</v>
      </c>
      <c r="G43" s="91">
        <v>0.18</v>
      </c>
      <c r="H43" s="91">
        <v>1.05</v>
      </c>
      <c r="I43" s="91">
        <v>0.71</v>
      </c>
      <c r="J43" s="91">
        <v>0.63</v>
      </c>
      <c r="K43" s="43"/>
      <c r="L43" s="43"/>
      <c r="M43" s="43">
        <v>42</v>
      </c>
      <c r="N43" s="49">
        <f t="shared" si="44"/>
        <v>0.36582857142857145</v>
      </c>
      <c r="O43" s="49">
        <f t="shared" si="45"/>
        <v>0.66514285714285704</v>
      </c>
      <c r="P43" s="49">
        <f t="shared" si="46"/>
        <v>0.59449999999999958</v>
      </c>
      <c r="Q43" s="49">
        <f t="shared" si="47"/>
        <v>0.15961900168796719</v>
      </c>
      <c r="R43" s="49">
        <f t="shared" si="48"/>
        <v>1.0277598263805154</v>
      </c>
      <c r="S43" s="49">
        <f t="shared" si="49"/>
        <v>0.68449999999999955</v>
      </c>
      <c r="T43" s="49">
        <f t="shared" si="50"/>
        <v>0.61614999999999964</v>
      </c>
      <c r="U43" s="50">
        <f t="shared" si="51"/>
        <v>1.3923000000000003</v>
      </c>
      <c r="V43" s="50">
        <f t="shared" si="52"/>
        <v>0.6956500000000001</v>
      </c>
      <c r="W43" s="50">
        <f t="shared" si="53"/>
        <v>0.6949500000000004</v>
      </c>
      <c r="X43" s="50">
        <f t="shared" si="54"/>
        <v>0.17549999999999999</v>
      </c>
      <c r="Y43" s="50">
        <f t="shared" si="55"/>
        <v>0.20549999999999999</v>
      </c>
      <c r="Z43" s="51"/>
      <c r="AA43" s="43"/>
      <c r="AB43" s="43">
        <v>42</v>
      </c>
      <c r="AC43" s="49">
        <f t="shared" si="56"/>
        <v>0.33529411764705902</v>
      </c>
      <c r="AD43" s="49">
        <f t="shared" si="57"/>
        <v>0.61529411764705899</v>
      </c>
      <c r="AE43" s="49">
        <f t="shared" si="58"/>
        <v>0.59529411764705897</v>
      </c>
      <c r="AF43" s="49">
        <f t="shared" si="59"/>
        <v>0.15529411764705875</v>
      </c>
      <c r="AG43" s="49">
        <f t="shared" si="60"/>
        <v>1.025294117647058</v>
      </c>
      <c r="AH43" s="49">
        <f t="shared" si="61"/>
        <v>0.67529411764705904</v>
      </c>
      <c r="AI43" s="49">
        <f t="shared" si="62"/>
        <v>0.61529411764705899</v>
      </c>
      <c r="AJ43" s="50">
        <f t="shared" si="63"/>
        <v>1.379117647058824</v>
      </c>
      <c r="AK43" s="50">
        <f t="shared" si="64"/>
        <v>0.68905882352941195</v>
      </c>
      <c r="AL43" s="50">
        <f t="shared" si="65"/>
        <v>0.68947058823529395</v>
      </c>
      <c r="AM43" s="50">
        <f t="shared" si="66"/>
        <v>0.17470588235294124</v>
      </c>
      <c r="AN43" s="50">
        <f t="shared" si="67"/>
        <v>0.20470588235294124</v>
      </c>
      <c r="AO43" s="43"/>
      <c r="AP43" s="36"/>
      <c r="AQ43" s="36"/>
      <c r="AR43" s="36"/>
      <c r="AS43" s="36"/>
      <c r="AT43" s="36"/>
      <c r="AU43" s="36"/>
      <c r="AV43" s="36"/>
      <c r="AW43" s="36"/>
      <c r="AX43" s="36"/>
      <c r="AY43" s="36"/>
      <c r="AZ43" s="36"/>
      <c r="BA43" s="36"/>
      <c r="BB43" s="36"/>
      <c r="BC43" s="36"/>
      <c r="BD43" s="36"/>
      <c r="BE43" s="36"/>
      <c r="BF43" s="36"/>
      <c r="BG43" s="36"/>
    </row>
    <row r="44" spans="1:59">
      <c r="A44" s="94"/>
      <c r="B44" s="95" t="s">
        <v>29</v>
      </c>
      <c r="C44" s="91">
        <v>1</v>
      </c>
      <c r="D44" s="91">
        <v>0.38</v>
      </c>
      <c r="E44" s="91">
        <v>0.66</v>
      </c>
      <c r="F44" s="91">
        <v>0.63285849952516604</v>
      </c>
      <c r="G44" s="91">
        <v>0.18</v>
      </c>
      <c r="H44" s="91">
        <v>1.05</v>
      </c>
      <c r="I44" s="91">
        <v>0.72</v>
      </c>
      <c r="J44" s="91">
        <v>0.63</v>
      </c>
      <c r="K44" s="43"/>
      <c r="L44" s="43"/>
      <c r="M44" s="43">
        <v>43</v>
      </c>
      <c r="N44" s="49">
        <f t="shared" si="44"/>
        <v>0.36614285714285716</v>
      </c>
      <c r="O44" s="49">
        <f t="shared" si="45"/>
        <v>0.66571428571428559</v>
      </c>
      <c r="P44" s="49">
        <f t="shared" si="46"/>
        <v>0.59499999999999953</v>
      </c>
      <c r="Q44" s="49">
        <f t="shared" si="47"/>
        <v>0.15972992524716662</v>
      </c>
      <c r="R44" s="49">
        <f t="shared" si="48"/>
        <v>1.0277791174342892</v>
      </c>
      <c r="S44" s="49">
        <f t="shared" si="49"/>
        <v>0.6849999999999995</v>
      </c>
      <c r="T44" s="49">
        <f t="shared" si="50"/>
        <v>0.6164999999999996</v>
      </c>
      <c r="U44" s="50">
        <f t="shared" si="51"/>
        <v>1.3840000000000003</v>
      </c>
      <c r="V44" s="50">
        <f t="shared" si="52"/>
        <v>0.69150000000000011</v>
      </c>
      <c r="W44" s="50">
        <f t="shared" si="53"/>
        <v>0.69150000000000045</v>
      </c>
      <c r="X44" s="50">
        <f t="shared" si="54"/>
        <v>0.17499999999999999</v>
      </c>
      <c r="Y44" s="50">
        <f t="shared" si="55"/>
        <v>0.20499999999999999</v>
      </c>
      <c r="Z44" s="51"/>
      <c r="AA44" s="43"/>
      <c r="AB44" s="43">
        <v>43</v>
      </c>
      <c r="AC44" s="49">
        <f t="shared" si="56"/>
        <v>0.33588235294117669</v>
      </c>
      <c r="AD44" s="49">
        <f t="shared" si="57"/>
        <v>0.61588235294117666</v>
      </c>
      <c r="AE44" s="49">
        <f t="shared" si="58"/>
        <v>0.59588235294117664</v>
      </c>
      <c r="AF44" s="49">
        <f t="shared" si="59"/>
        <v>0.15588235294117639</v>
      </c>
      <c r="AG44" s="49">
        <f t="shared" si="60"/>
        <v>1.0258823529411756</v>
      </c>
      <c r="AH44" s="49">
        <f t="shared" si="61"/>
        <v>0.67588235294117671</v>
      </c>
      <c r="AI44" s="49">
        <f t="shared" si="62"/>
        <v>0.61588235294117666</v>
      </c>
      <c r="AJ44" s="50">
        <f t="shared" si="63"/>
        <v>1.3693529411764711</v>
      </c>
      <c r="AK44" s="50">
        <f t="shared" si="64"/>
        <v>0.6841764705882355</v>
      </c>
      <c r="AL44" s="50">
        <f t="shared" si="65"/>
        <v>0.68541176470588216</v>
      </c>
      <c r="AM44" s="50">
        <f t="shared" si="66"/>
        <v>0.1741176470588236</v>
      </c>
      <c r="AN44" s="50">
        <f t="shared" si="67"/>
        <v>0.2041176470588236</v>
      </c>
      <c r="AO44" s="43"/>
      <c r="AP44" s="36"/>
      <c r="AQ44" s="36"/>
      <c r="AR44" s="36"/>
      <c r="AS44" s="36"/>
      <c r="AT44" s="36"/>
      <c r="AU44" s="36"/>
      <c r="AV44" s="36"/>
      <c r="AW44" s="36"/>
      <c r="AX44" s="36"/>
      <c r="AY44" s="36"/>
      <c r="AZ44" s="36"/>
      <c r="BA44" s="36"/>
      <c r="BB44" s="36"/>
      <c r="BC44" s="36"/>
      <c r="BD44" s="36"/>
      <c r="BE44" s="36"/>
      <c r="BF44" s="36"/>
      <c r="BG44" s="36"/>
    </row>
    <row r="45" spans="1:59">
      <c r="A45" s="84"/>
      <c r="B45" s="84"/>
      <c r="C45" s="84"/>
      <c r="D45" s="84"/>
      <c r="E45" s="84"/>
      <c r="F45" s="84"/>
      <c r="G45" s="84"/>
      <c r="H45" s="84"/>
      <c r="I45" s="84"/>
      <c r="J45" s="84"/>
      <c r="K45" s="43"/>
      <c r="L45" s="43"/>
      <c r="M45" s="43">
        <v>44</v>
      </c>
      <c r="N45" s="49">
        <f t="shared" si="44"/>
        <v>0.36645714285714287</v>
      </c>
      <c r="O45" s="49">
        <f t="shared" si="45"/>
        <v>0.66628571428571415</v>
      </c>
      <c r="P45" s="49">
        <f t="shared" si="46"/>
        <v>0.59549999999999947</v>
      </c>
      <c r="Q45" s="49">
        <f t="shared" si="47"/>
        <v>0.15984084880636604</v>
      </c>
      <c r="R45" s="49">
        <f t="shared" si="48"/>
        <v>1.0277984084880629</v>
      </c>
      <c r="S45" s="49">
        <f t="shared" si="49"/>
        <v>0.68549999999999944</v>
      </c>
      <c r="T45" s="49">
        <f t="shared" si="50"/>
        <v>0.61684999999999957</v>
      </c>
      <c r="U45" s="50">
        <f t="shared" si="51"/>
        <v>1.3757000000000004</v>
      </c>
      <c r="V45" s="50">
        <f t="shared" si="52"/>
        <v>0.68735000000000013</v>
      </c>
      <c r="W45" s="50">
        <f t="shared" si="53"/>
        <v>0.68805000000000049</v>
      </c>
      <c r="X45" s="50">
        <f t="shared" si="54"/>
        <v>0.17449999999999999</v>
      </c>
      <c r="Y45" s="50">
        <f t="shared" si="55"/>
        <v>0.20449999999999999</v>
      </c>
      <c r="Z45" s="51"/>
      <c r="AA45" s="43"/>
      <c r="AB45" s="43">
        <v>44</v>
      </c>
      <c r="AC45" s="49">
        <f t="shared" si="56"/>
        <v>0.33647058823529435</v>
      </c>
      <c r="AD45" s="49">
        <f t="shared" si="57"/>
        <v>0.61647058823529433</v>
      </c>
      <c r="AE45" s="49">
        <f t="shared" si="58"/>
        <v>0.59647058823529431</v>
      </c>
      <c r="AF45" s="49">
        <f t="shared" si="59"/>
        <v>0.15647058823529403</v>
      </c>
      <c r="AG45" s="49">
        <f t="shared" si="60"/>
        <v>1.0264705882352931</v>
      </c>
      <c r="AH45" s="49">
        <f t="shared" si="61"/>
        <v>0.67647058823529438</v>
      </c>
      <c r="AI45" s="49">
        <f t="shared" si="62"/>
        <v>0.61647058823529433</v>
      </c>
      <c r="AJ45" s="50">
        <f t="shared" si="63"/>
        <v>1.3595882352941182</v>
      </c>
      <c r="AK45" s="50">
        <f t="shared" si="64"/>
        <v>0.67929411764705905</v>
      </c>
      <c r="AL45" s="50">
        <f t="shared" si="65"/>
        <v>0.68135294117647038</v>
      </c>
      <c r="AM45" s="50">
        <f t="shared" si="66"/>
        <v>0.17352941176470596</v>
      </c>
      <c r="AN45" s="50">
        <f t="shared" si="67"/>
        <v>0.20352941176470596</v>
      </c>
      <c r="AO45" s="43"/>
      <c r="AP45" s="36"/>
      <c r="AQ45" s="36"/>
      <c r="AR45" s="36"/>
      <c r="AS45" s="36"/>
      <c r="AT45" s="36"/>
      <c r="AU45" s="36"/>
      <c r="AV45" s="36"/>
      <c r="AW45" s="36"/>
      <c r="AX45" s="36"/>
      <c r="AY45" s="36"/>
      <c r="AZ45" s="36"/>
      <c r="BA45" s="36"/>
      <c r="BB45" s="36"/>
      <c r="BC45" s="36"/>
      <c r="BD45" s="36"/>
      <c r="BE45" s="36"/>
      <c r="BF45" s="36"/>
      <c r="BG45" s="36"/>
    </row>
    <row r="46" spans="1:59">
      <c r="A46" s="43"/>
      <c r="B46" s="43"/>
      <c r="C46" s="43"/>
      <c r="D46" s="43"/>
      <c r="E46" s="43"/>
      <c r="F46" s="43"/>
      <c r="G46" s="43"/>
      <c r="H46" s="43"/>
      <c r="I46" s="43"/>
      <c r="J46" s="43"/>
      <c r="K46" s="43"/>
      <c r="L46" s="43"/>
      <c r="M46" s="43">
        <v>45</v>
      </c>
      <c r="N46" s="49">
        <f t="shared" si="44"/>
        <v>0.36677142857142858</v>
      </c>
      <c r="O46" s="49">
        <f t="shared" si="45"/>
        <v>0.6668571428571427</v>
      </c>
      <c r="P46" s="49">
        <f t="shared" si="46"/>
        <v>0.59599999999999942</v>
      </c>
      <c r="Q46" s="49">
        <f t="shared" si="47"/>
        <v>0.15995177236556546</v>
      </c>
      <c r="R46" s="49">
        <f t="shared" si="48"/>
        <v>1.0278176995418367</v>
      </c>
      <c r="S46" s="49">
        <f t="shared" si="49"/>
        <v>0.68599999999999939</v>
      </c>
      <c r="T46" s="49">
        <f t="shared" si="50"/>
        <v>0.61719999999999953</v>
      </c>
      <c r="U46" s="50">
        <f t="shared" si="51"/>
        <v>1.3674000000000004</v>
      </c>
      <c r="V46" s="50">
        <f t="shared" si="52"/>
        <v>0.68320000000000014</v>
      </c>
      <c r="W46" s="50">
        <f t="shared" si="53"/>
        <v>0.68460000000000054</v>
      </c>
      <c r="X46" s="50">
        <f t="shared" si="54"/>
        <v>0.17399999999999999</v>
      </c>
      <c r="Y46" s="50">
        <f t="shared" si="55"/>
        <v>0.20399999999999999</v>
      </c>
      <c r="Z46" s="51"/>
      <c r="AA46" s="43"/>
      <c r="AB46" s="43">
        <v>45</v>
      </c>
      <c r="AC46" s="49">
        <f t="shared" si="56"/>
        <v>0.33705882352941202</v>
      </c>
      <c r="AD46" s="49">
        <f t="shared" si="57"/>
        <v>0.61705882352941199</v>
      </c>
      <c r="AE46" s="49">
        <f t="shared" si="58"/>
        <v>0.59705882352941197</v>
      </c>
      <c r="AF46" s="49">
        <f t="shared" si="59"/>
        <v>0.15705882352941167</v>
      </c>
      <c r="AG46" s="49">
        <f t="shared" si="60"/>
        <v>1.0270588235294107</v>
      </c>
      <c r="AH46" s="49">
        <f t="shared" si="61"/>
        <v>0.67705882352941205</v>
      </c>
      <c r="AI46" s="49">
        <f t="shared" si="62"/>
        <v>0.61705882352941199</v>
      </c>
      <c r="AJ46" s="50">
        <f t="shared" si="63"/>
        <v>1.3498235294117653</v>
      </c>
      <c r="AK46" s="50">
        <f t="shared" si="64"/>
        <v>0.6744117647058826</v>
      </c>
      <c r="AL46" s="50">
        <f t="shared" si="65"/>
        <v>0.6772941176470586</v>
      </c>
      <c r="AM46" s="50">
        <f t="shared" si="66"/>
        <v>0.17294117647058832</v>
      </c>
      <c r="AN46" s="50">
        <f t="shared" si="67"/>
        <v>0.20294117647058832</v>
      </c>
      <c r="AO46" s="43"/>
      <c r="AP46" s="36"/>
      <c r="AQ46" s="36"/>
      <c r="AR46" s="36"/>
      <c r="AS46" s="36"/>
      <c r="AT46" s="36"/>
      <c r="AU46" s="36"/>
      <c r="AV46" s="36"/>
      <c r="AW46" s="36"/>
      <c r="AX46" s="36"/>
      <c r="AY46" s="36"/>
      <c r="AZ46" s="36"/>
      <c r="BA46" s="36"/>
      <c r="BB46" s="36"/>
      <c r="BC46" s="36"/>
      <c r="BD46" s="36"/>
      <c r="BE46" s="36"/>
      <c r="BF46" s="36"/>
      <c r="BG46" s="36"/>
    </row>
    <row r="47" spans="1:59">
      <c r="A47" s="43"/>
      <c r="B47" s="43"/>
      <c r="C47" s="43"/>
      <c r="D47" s="43"/>
      <c r="E47" s="43"/>
      <c r="F47" s="43"/>
      <c r="G47" s="43"/>
      <c r="H47" s="43"/>
      <c r="I47" s="43"/>
      <c r="J47" s="43"/>
      <c r="K47" s="43"/>
      <c r="L47" s="43"/>
      <c r="M47" s="43">
        <v>46</v>
      </c>
      <c r="N47" s="49">
        <f t="shared" si="44"/>
        <v>0.36708571428571429</v>
      </c>
      <c r="O47" s="49">
        <f t="shared" si="45"/>
        <v>0.66742857142857126</v>
      </c>
      <c r="P47" s="49">
        <f t="shared" si="46"/>
        <v>0.59649999999999936</v>
      </c>
      <c r="Q47" s="49">
        <f t="shared" si="47"/>
        <v>0.16006269592476488</v>
      </c>
      <c r="R47" s="49">
        <f t="shared" si="48"/>
        <v>1.0278369905956104</v>
      </c>
      <c r="S47" s="49">
        <f t="shared" si="49"/>
        <v>0.68649999999999933</v>
      </c>
      <c r="T47" s="49">
        <f t="shared" si="50"/>
        <v>0.61754999999999949</v>
      </c>
      <c r="U47" s="50">
        <f t="shared" si="51"/>
        <v>1.3591000000000004</v>
      </c>
      <c r="V47" s="50">
        <f t="shared" si="52"/>
        <v>0.67905000000000015</v>
      </c>
      <c r="W47" s="50">
        <f t="shared" si="53"/>
        <v>0.68115000000000059</v>
      </c>
      <c r="X47" s="50">
        <f t="shared" si="54"/>
        <v>0.17349999999999999</v>
      </c>
      <c r="Y47" s="50">
        <f t="shared" si="55"/>
        <v>0.20349999999999999</v>
      </c>
      <c r="Z47" s="51"/>
      <c r="AA47" s="43"/>
      <c r="AB47" s="43">
        <v>46</v>
      </c>
      <c r="AC47" s="49">
        <f t="shared" si="56"/>
        <v>0.33764705882352969</v>
      </c>
      <c r="AD47" s="49">
        <f t="shared" si="57"/>
        <v>0.61764705882352966</v>
      </c>
      <c r="AE47" s="49">
        <f t="shared" si="58"/>
        <v>0.59764705882352964</v>
      </c>
      <c r="AF47" s="49">
        <f t="shared" si="59"/>
        <v>0.15764705882352931</v>
      </c>
      <c r="AG47" s="49">
        <f t="shared" si="60"/>
        <v>1.0276470588235282</v>
      </c>
      <c r="AH47" s="49">
        <f t="shared" si="61"/>
        <v>0.67764705882352971</v>
      </c>
      <c r="AI47" s="49">
        <f t="shared" si="62"/>
        <v>0.61764705882352966</v>
      </c>
      <c r="AJ47" s="50">
        <f t="shared" si="63"/>
        <v>1.3400588235294124</v>
      </c>
      <c r="AK47" s="50">
        <f t="shared" si="64"/>
        <v>0.66952941176470615</v>
      </c>
      <c r="AL47" s="50">
        <f t="shared" si="65"/>
        <v>0.67323529411764682</v>
      </c>
      <c r="AM47" s="50">
        <f t="shared" si="66"/>
        <v>0.17235294117647068</v>
      </c>
      <c r="AN47" s="50">
        <f t="shared" si="67"/>
        <v>0.20235294117647068</v>
      </c>
      <c r="AO47" s="43"/>
      <c r="AP47" s="36"/>
      <c r="AQ47" s="36"/>
      <c r="AR47" s="36"/>
      <c r="AS47" s="36"/>
      <c r="AT47" s="36"/>
      <c r="AU47" s="36"/>
      <c r="AV47" s="36"/>
      <c r="AW47" s="36"/>
      <c r="AX47" s="36"/>
      <c r="AY47" s="36"/>
      <c r="AZ47" s="36"/>
      <c r="BA47" s="36"/>
      <c r="BB47" s="36"/>
      <c r="BC47" s="36"/>
      <c r="BD47" s="36"/>
      <c r="BE47" s="36"/>
      <c r="BF47" s="36"/>
      <c r="BG47" s="36"/>
    </row>
    <row r="48" spans="1:59">
      <c r="A48" s="43"/>
      <c r="B48" s="43"/>
      <c r="C48" s="43"/>
      <c r="D48" s="43"/>
      <c r="E48" s="43"/>
      <c r="F48" s="43"/>
      <c r="G48" s="43"/>
      <c r="H48" s="43"/>
      <c r="I48" s="43"/>
      <c r="J48" s="43"/>
      <c r="K48" s="43"/>
      <c r="L48" s="43"/>
      <c r="M48" s="43">
        <v>47</v>
      </c>
      <c r="N48" s="49">
        <f t="shared" si="44"/>
        <v>0.3674</v>
      </c>
      <c r="O48" s="49">
        <f t="shared" si="45"/>
        <v>0.66799999999999982</v>
      </c>
      <c r="P48" s="49">
        <f t="shared" si="46"/>
        <v>0.59699999999999931</v>
      </c>
      <c r="Q48" s="49">
        <f t="shared" si="47"/>
        <v>0.1601736194839643</v>
      </c>
      <c r="R48" s="49">
        <f t="shared" si="48"/>
        <v>1.0278562816493841</v>
      </c>
      <c r="S48" s="49">
        <f t="shared" si="49"/>
        <v>0.68699999999999928</v>
      </c>
      <c r="T48" s="49">
        <f t="shared" si="50"/>
        <v>0.61789999999999945</v>
      </c>
      <c r="U48" s="50">
        <f t="shared" si="51"/>
        <v>1.3508000000000004</v>
      </c>
      <c r="V48" s="50">
        <f t="shared" si="52"/>
        <v>0.67490000000000017</v>
      </c>
      <c r="W48" s="50">
        <f t="shared" si="53"/>
        <v>0.67770000000000064</v>
      </c>
      <c r="X48" s="50">
        <f t="shared" si="54"/>
        <v>0.17299999999999999</v>
      </c>
      <c r="Y48" s="50">
        <f t="shared" si="55"/>
        <v>0.20299999999999999</v>
      </c>
      <c r="Z48" s="51"/>
      <c r="AA48" s="43"/>
      <c r="AB48" s="43">
        <v>47</v>
      </c>
      <c r="AC48" s="49">
        <f t="shared" si="56"/>
        <v>0.33823529411764736</v>
      </c>
      <c r="AD48" s="49">
        <f t="shared" si="57"/>
        <v>0.61823529411764733</v>
      </c>
      <c r="AE48" s="49">
        <f t="shared" si="58"/>
        <v>0.59823529411764731</v>
      </c>
      <c r="AF48" s="49">
        <f t="shared" si="59"/>
        <v>0.15823529411764695</v>
      </c>
      <c r="AG48" s="49">
        <f t="shared" si="60"/>
        <v>1.0282352941176458</v>
      </c>
      <c r="AH48" s="49">
        <f t="shared" si="61"/>
        <v>0.67823529411764738</v>
      </c>
      <c r="AI48" s="49">
        <f t="shared" si="62"/>
        <v>0.61823529411764733</v>
      </c>
      <c r="AJ48" s="50">
        <f t="shared" si="63"/>
        <v>1.3302941176470595</v>
      </c>
      <c r="AK48" s="50">
        <f t="shared" si="64"/>
        <v>0.6646470588235297</v>
      </c>
      <c r="AL48" s="50">
        <f t="shared" si="65"/>
        <v>0.66917647058823504</v>
      </c>
      <c r="AM48" s="50">
        <f t="shared" si="66"/>
        <v>0.17176470588235304</v>
      </c>
      <c r="AN48" s="50">
        <f t="shared" si="67"/>
        <v>0.20176470588235304</v>
      </c>
      <c r="AO48" s="43"/>
      <c r="AP48" s="36"/>
      <c r="AQ48" s="36"/>
      <c r="AR48" s="36"/>
      <c r="AS48" s="36"/>
      <c r="AT48" s="36"/>
      <c r="AU48" s="36"/>
      <c r="AV48" s="36"/>
      <c r="AW48" s="36"/>
      <c r="AX48" s="36"/>
      <c r="AY48" s="36"/>
      <c r="AZ48" s="36"/>
      <c r="BA48" s="36"/>
      <c r="BB48" s="36"/>
      <c r="BC48" s="36"/>
      <c r="BD48" s="36"/>
      <c r="BE48" s="36"/>
      <c r="BF48" s="36"/>
      <c r="BG48" s="36"/>
    </row>
    <row r="49" spans="1:59">
      <c r="A49" s="43"/>
      <c r="B49" s="43"/>
      <c r="C49" s="43"/>
      <c r="D49" s="43"/>
      <c r="E49" s="43"/>
      <c r="F49" s="43"/>
      <c r="G49" s="43"/>
      <c r="H49" s="43"/>
      <c r="I49" s="43"/>
      <c r="J49" s="43"/>
      <c r="K49" s="43"/>
      <c r="L49" s="43"/>
      <c r="M49" s="43">
        <v>48</v>
      </c>
      <c r="N49" s="49">
        <f t="shared" si="44"/>
        <v>0.36771428571428572</v>
      </c>
      <c r="O49" s="49">
        <f t="shared" si="45"/>
        <v>0.66857142857142837</v>
      </c>
      <c r="P49" s="49">
        <f t="shared" si="46"/>
        <v>0.59749999999999925</v>
      </c>
      <c r="Q49" s="49">
        <f t="shared" si="47"/>
        <v>0.16028454304316372</v>
      </c>
      <c r="R49" s="49">
        <f t="shared" si="48"/>
        <v>1.0278755727031579</v>
      </c>
      <c r="S49" s="49">
        <f t="shared" si="49"/>
        <v>0.68749999999999922</v>
      </c>
      <c r="T49" s="49">
        <f t="shared" si="50"/>
        <v>0.61824999999999941</v>
      </c>
      <c r="U49" s="50">
        <f t="shared" si="51"/>
        <v>1.3425000000000005</v>
      </c>
      <c r="V49" s="50">
        <f t="shared" si="52"/>
        <v>0.67075000000000018</v>
      </c>
      <c r="W49" s="50">
        <f t="shared" si="53"/>
        <v>0.67425000000000068</v>
      </c>
      <c r="X49" s="50">
        <f t="shared" si="54"/>
        <v>0.17249999999999999</v>
      </c>
      <c r="Y49" s="50">
        <f t="shared" si="55"/>
        <v>0.20249999999999999</v>
      </c>
      <c r="Z49" s="51"/>
      <c r="AA49" s="43"/>
      <c r="AB49" s="43">
        <v>48</v>
      </c>
      <c r="AC49" s="49">
        <f t="shared" si="56"/>
        <v>0.33882352941176502</v>
      </c>
      <c r="AD49" s="49">
        <f t="shared" si="57"/>
        <v>0.61882352941176499</v>
      </c>
      <c r="AE49" s="49">
        <f t="shared" si="58"/>
        <v>0.59882352941176498</v>
      </c>
      <c r="AF49" s="49">
        <f t="shared" si="59"/>
        <v>0.15882352941176459</v>
      </c>
      <c r="AG49" s="49">
        <f t="shared" si="60"/>
        <v>1.0288235294117634</v>
      </c>
      <c r="AH49" s="49">
        <f t="shared" si="61"/>
        <v>0.67882352941176505</v>
      </c>
      <c r="AI49" s="49">
        <f t="shared" si="62"/>
        <v>0.61882352941176499</v>
      </c>
      <c r="AJ49" s="50">
        <f t="shared" si="63"/>
        <v>1.3205294117647066</v>
      </c>
      <c r="AK49" s="50">
        <f t="shared" si="64"/>
        <v>0.65976470588235325</v>
      </c>
      <c r="AL49" s="50">
        <f t="shared" si="65"/>
        <v>0.66511764705882326</v>
      </c>
      <c r="AM49" s="50">
        <f t="shared" si="66"/>
        <v>0.1711764705882354</v>
      </c>
      <c r="AN49" s="50">
        <f t="shared" si="67"/>
        <v>0.2011764705882354</v>
      </c>
      <c r="AO49" s="43"/>
      <c r="AP49" s="36"/>
      <c r="AQ49" s="36"/>
      <c r="AR49" s="36"/>
      <c r="AS49" s="36"/>
      <c r="AT49" s="36"/>
      <c r="AU49" s="36"/>
      <c r="AV49" s="36"/>
      <c r="AW49" s="36"/>
      <c r="AX49" s="36"/>
      <c r="AY49" s="36"/>
      <c r="AZ49" s="36"/>
      <c r="BA49" s="36"/>
      <c r="BB49" s="36"/>
      <c r="BC49" s="36"/>
      <c r="BD49" s="36"/>
      <c r="BE49" s="36"/>
      <c r="BF49" s="36"/>
      <c r="BG49" s="36"/>
    </row>
    <row r="50" spans="1:59">
      <c r="A50" s="43"/>
      <c r="B50" s="43"/>
      <c r="C50" s="43"/>
      <c r="D50" s="43"/>
      <c r="E50" s="43"/>
      <c r="F50" s="43"/>
      <c r="G50" s="43"/>
      <c r="H50" s="43"/>
      <c r="I50" s="43"/>
      <c r="J50" s="43"/>
      <c r="K50" s="43"/>
      <c r="L50" s="43"/>
      <c r="M50" s="43">
        <v>49</v>
      </c>
      <c r="N50" s="49">
        <f t="shared" si="44"/>
        <v>0.36802857142857143</v>
      </c>
      <c r="O50" s="49">
        <f t="shared" si="45"/>
        <v>0.66914285714285693</v>
      </c>
      <c r="P50" s="49">
        <f t="shared" si="46"/>
        <v>0.5979999999999992</v>
      </c>
      <c r="Q50" s="49">
        <f t="shared" si="47"/>
        <v>0.16039546660236315</v>
      </c>
      <c r="R50" s="49">
        <f t="shared" si="48"/>
        <v>1.0278948637569316</v>
      </c>
      <c r="S50" s="49">
        <f t="shared" si="49"/>
        <v>0.68799999999999917</v>
      </c>
      <c r="T50" s="49">
        <f t="shared" si="50"/>
        <v>0.61859999999999937</v>
      </c>
      <c r="U50" s="50">
        <f t="shared" si="51"/>
        <v>1.3342000000000005</v>
      </c>
      <c r="V50" s="50">
        <f t="shared" si="52"/>
        <v>0.66660000000000019</v>
      </c>
      <c r="W50" s="50">
        <f t="shared" si="53"/>
        <v>0.67080000000000073</v>
      </c>
      <c r="X50" s="50">
        <f t="shared" si="54"/>
        <v>0.17199999999999999</v>
      </c>
      <c r="Y50" s="50">
        <f t="shared" si="55"/>
        <v>0.20199999999999999</v>
      </c>
      <c r="Z50" s="51"/>
      <c r="AA50" s="43"/>
      <c r="AB50" s="43">
        <v>49</v>
      </c>
      <c r="AC50" s="49">
        <f t="shared" si="56"/>
        <v>0.33941176470588269</v>
      </c>
      <c r="AD50" s="49">
        <f t="shared" si="57"/>
        <v>0.61941176470588266</v>
      </c>
      <c r="AE50" s="49">
        <f t="shared" si="58"/>
        <v>0.59941176470588264</v>
      </c>
      <c r="AF50" s="49">
        <f t="shared" si="59"/>
        <v>0.15941176470588223</v>
      </c>
      <c r="AG50" s="49">
        <f t="shared" si="60"/>
        <v>1.0294117647058809</v>
      </c>
      <c r="AH50" s="49">
        <f t="shared" si="61"/>
        <v>0.67941176470588271</v>
      </c>
      <c r="AI50" s="49">
        <f t="shared" si="62"/>
        <v>0.61941176470588266</v>
      </c>
      <c r="AJ50" s="50">
        <f t="shared" si="63"/>
        <v>1.3107647058823537</v>
      </c>
      <c r="AK50" s="50">
        <f t="shared" si="64"/>
        <v>0.6548823529411768</v>
      </c>
      <c r="AL50" s="50">
        <f t="shared" si="65"/>
        <v>0.66105882352941148</v>
      </c>
      <c r="AM50" s="50">
        <f t="shared" si="66"/>
        <v>0.17058823529411776</v>
      </c>
      <c r="AN50" s="50">
        <f t="shared" si="67"/>
        <v>0.20058823529411776</v>
      </c>
      <c r="AO50" s="43"/>
      <c r="AP50" s="36"/>
      <c r="AQ50" s="36"/>
      <c r="AR50" s="36"/>
      <c r="AS50" s="36"/>
      <c r="AT50" s="36"/>
      <c r="AU50" s="36"/>
      <c r="AV50" s="36"/>
      <c r="AW50" s="36"/>
      <c r="AX50" s="36"/>
      <c r="AY50" s="36"/>
      <c r="AZ50" s="36"/>
      <c r="BA50" s="36"/>
      <c r="BB50" s="36"/>
      <c r="BC50" s="36"/>
      <c r="BD50" s="36"/>
      <c r="BE50" s="36"/>
      <c r="BF50" s="36"/>
      <c r="BG50" s="36"/>
    </row>
    <row r="51" spans="1:59">
      <c r="A51" s="43"/>
      <c r="B51" s="43"/>
      <c r="C51" s="43"/>
      <c r="D51" s="43"/>
      <c r="E51" s="43"/>
      <c r="F51" s="43"/>
      <c r="G51" s="43"/>
      <c r="H51" s="43"/>
      <c r="I51" s="43"/>
      <c r="J51" s="43"/>
      <c r="K51" s="43"/>
      <c r="L51" s="43"/>
      <c r="M51" s="43">
        <v>50</v>
      </c>
      <c r="N51" s="49">
        <f t="shared" si="44"/>
        <v>0.36834285714285714</v>
      </c>
      <c r="O51" s="49">
        <f t="shared" si="45"/>
        <v>0.66971428571428548</v>
      </c>
      <c r="P51" s="49">
        <f t="shared" si="46"/>
        <v>0.59849999999999914</v>
      </c>
      <c r="Q51" s="49">
        <f t="shared" si="47"/>
        <v>0.16050639016156257</v>
      </c>
      <c r="R51" s="49">
        <f t="shared" si="48"/>
        <v>1.0279141548107054</v>
      </c>
      <c r="S51" s="49">
        <f t="shared" si="49"/>
        <v>0.68849999999999911</v>
      </c>
      <c r="T51" s="49">
        <f t="shared" si="50"/>
        <v>0.61894999999999933</v>
      </c>
      <c r="U51" s="50">
        <f t="shared" si="51"/>
        <v>1.3259000000000005</v>
      </c>
      <c r="V51" s="50">
        <f t="shared" si="52"/>
        <v>0.66245000000000021</v>
      </c>
      <c r="W51" s="50">
        <f t="shared" si="53"/>
        <v>0.66735000000000078</v>
      </c>
      <c r="X51" s="50">
        <f t="shared" si="54"/>
        <v>0.17149999999999999</v>
      </c>
      <c r="Y51" s="50">
        <f t="shared" si="55"/>
        <v>0.20149999999999998</v>
      </c>
      <c r="Z51" s="51"/>
      <c r="AA51" s="43"/>
      <c r="AB51" s="43">
        <v>50</v>
      </c>
      <c r="AC51" s="49">
        <f>D40</f>
        <v>0.34</v>
      </c>
      <c r="AD51" s="49">
        <f t="shared" ref="AD51:AI51" si="68">E40</f>
        <v>0.62</v>
      </c>
      <c r="AE51" s="49">
        <f t="shared" si="68"/>
        <v>0.6</v>
      </c>
      <c r="AF51" s="49">
        <f t="shared" si="68"/>
        <v>0.16</v>
      </c>
      <c r="AG51" s="49">
        <f t="shared" si="68"/>
        <v>1.03</v>
      </c>
      <c r="AH51" s="49">
        <f t="shared" si="68"/>
        <v>0.68</v>
      </c>
      <c r="AI51" s="49">
        <f t="shared" si="68"/>
        <v>0.62</v>
      </c>
      <c r="AJ51" s="50">
        <f>$F$29</f>
        <v>1.3009999999999999</v>
      </c>
      <c r="AK51" s="50">
        <f>$C$29</f>
        <v>0.65</v>
      </c>
      <c r="AL51" s="50">
        <f>$D$29</f>
        <v>0.65700000000000003</v>
      </c>
      <c r="AM51" s="50">
        <f>$G$29</f>
        <v>0.17</v>
      </c>
      <c r="AN51" s="50">
        <f>$H$29</f>
        <v>0.2</v>
      </c>
      <c r="AO51" s="43"/>
      <c r="AP51" s="36"/>
      <c r="AQ51" s="36"/>
      <c r="AR51" s="36"/>
      <c r="AS51" s="36"/>
      <c r="AT51" s="36"/>
      <c r="AU51" s="36"/>
      <c r="AV51" s="36"/>
      <c r="AW51" s="36"/>
      <c r="AX51" s="36"/>
      <c r="AY51" s="36"/>
      <c r="AZ51" s="36"/>
      <c r="BA51" s="36"/>
      <c r="BB51" s="36"/>
      <c r="BC51" s="36"/>
      <c r="BD51" s="36"/>
      <c r="BE51" s="36"/>
      <c r="BF51" s="36"/>
      <c r="BG51" s="36"/>
    </row>
    <row r="52" spans="1:59">
      <c r="A52" s="43"/>
      <c r="B52" s="43"/>
      <c r="C52" s="43"/>
      <c r="D52" s="43"/>
      <c r="E52" s="43"/>
      <c r="F52" s="43"/>
      <c r="G52" s="43"/>
      <c r="H52" s="43"/>
      <c r="I52" s="43"/>
      <c r="J52" s="43"/>
      <c r="K52" s="43"/>
      <c r="L52" s="43"/>
      <c r="M52" s="43">
        <v>51</v>
      </c>
      <c r="N52" s="49">
        <f t="shared" si="44"/>
        <v>0.36865714285714285</v>
      </c>
      <c r="O52" s="49">
        <f t="shared" si="45"/>
        <v>0.67028571428571404</v>
      </c>
      <c r="P52" s="49">
        <f t="shared" si="46"/>
        <v>0.59899999999999909</v>
      </c>
      <c r="Q52" s="49">
        <f t="shared" si="47"/>
        <v>0.16061731372076199</v>
      </c>
      <c r="R52" s="49">
        <f t="shared" si="48"/>
        <v>1.0279334458644791</v>
      </c>
      <c r="S52" s="49">
        <f t="shared" si="49"/>
        <v>0.68899999999999906</v>
      </c>
      <c r="T52" s="49">
        <f t="shared" si="50"/>
        <v>0.6192999999999993</v>
      </c>
      <c r="U52" s="50">
        <f t="shared" si="51"/>
        <v>1.3176000000000005</v>
      </c>
      <c r="V52" s="50">
        <f t="shared" si="52"/>
        <v>0.65830000000000022</v>
      </c>
      <c r="W52" s="50">
        <f t="shared" si="53"/>
        <v>0.66390000000000082</v>
      </c>
      <c r="X52" s="50">
        <f t="shared" si="54"/>
        <v>0.17099999999999999</v>
      </c>
      <c r="Y52" s="50">
        <f t="shared" si="55"/>
        <v>0.20099999999999998</v>
      </c>
      <c r="Z52" s="51"/>
      <c r="AA52" s="43"/>
      <c r="AB52" s="43">
        <v>51</v>
      </c>
      <c r="AC52" s="49">
        <f>AC51+($AC$65-$AC$51)/14</f>
        <v>0.34071428571428575</v>
      </c>
      <c r="AD52" s="49">
        <f>AD51+($AD$65-$AD$51)/14</f>
        <v>0.62071428571428566</v>
      </c>
      <c r="AE52" s="49">
        <f>AE51+($AE$65-$AE$51)/14</f>
        <v>0.60050763248847927</v>
      </c>
      <c r="AF52" s="49">
        <f>AF51+($AF$65-$AF$51)/14</f>
        <v>0.16071428571428573</v>
      </c>
      <c r="AG52" s="49">
        <f>AG51+($AG$65-$AG$51)/14</f>
        <v>1.03</v>
      </c>
      <c r="AH52" s="49">
        <f>AH51+($AH$65-$AH$51)/14</f>
        <v>0.68071428571428572</v>
      </c>
      <c r="AI52" s="49">
        <f>AI51+(AI65-AI51)/14</f>
        <v>0.62</v>
      </c>
      <c r="AJ52" s="50">
        <f>AJ51+($AJ$65-$AJ$51)/14</f>
        <v>1.2910714285714284</v>
      </c>
      <c r="AK52" s="50">
        <f>AK51+($AK$65-$AK$51)/14</f>
        <v>0.64507142857142863</v>
      </c>
      <c r="AL52" s="50">
        <f>AL51+($AL$65-$AL$51)/14</f>
        <v>0.65214285714285714</v>
      </c>
      <c r="AM52" s="50">
        <f>AM51+($AM$65-$AM$51)/14</f>
        <v>0.16928571428571429</v>
      </c>
      <c r="AN52" s="50">
        <f>AN51+($AN$65-$AN$51)/14</f>
        <v>0.19928571428571429</v>
      </c>
      <c r="AO52" s="43"/>
      <c r="AP52" s="36"/>
      <c r="AQ52" s="36"/>
      <c r="AR52" s="36"/>
      <c r="AS52" s="36"/>
      <c r="AT52" s="36"/>
      <c r="AU52" s="36"/>
      <c r="AV52" s="36"/>
      <c r="AW52" s="36"/>
      <c r="AX52" s="36"/>
      <c r="AY52" s="36"/>
      <c r="AZ52" s="36"/>
      <c r="BA52" s="36"/>
      <c r="BB52" s="36"/>
      <c r="BC52" s="36"/>
      <c r="BD52" s="36"/>
      <c r="BE52" s="36"/>
      <c r="BF52" s="36"/>
      <c r="BG52" s="36"/>
    </row>
    <row r="53" spans="1:59">
      <c r="A53" s="43"/>
      <c r="B53" s="43"/>
      <c r="C53" s="43"/>
      <c r="D53" s="43"/>
      <c r="E53" s="43"/>
      <c r="F53" s="43"/>
      <c r="G53" s="43"/>
      <c r="H53" s="43"/>
      <c r="I53" s="43"/>
      <c r="J53" s="43"/>
      <c r="K53" s="43"/>
      <c r="L53" s="43"/>
      <c r="M53" s="43">
        <v>52</v>
      </c>
      <c r="N53" s="49">
        <f t="shared" si="44"/>
        <v>0.36897142857142856</v>
      </c>
      <c r="O53" s="49">
        <f t="shared" si="45"/>
        <v>0.6708571428571426</v>
      </c>
      <c r="P53" s="49">
        <f t="shared" si="46"/>
        <v>0.59949999999999903</v>
      </c>
      <c r="Q53" s="49">
        <f t="shared" si="47"/>
        <v>0.16072823727996141</v>
      </c>
      <c r="R53" s="49">
        <f t="shared" si="48"/>
        <v>1.0279527369182528</v>
      </c>
      <c r="S53" s="49">
        <f t="shared" si="49"/>
        <v>0.689499999999999</v>
      </c>
      <c r="T53" s="49">
        <f t="shared" si="50"/>
        <v>0.61964999999999926</v>
      </c>
      <c r="U53" s="50">
        <f t="shared" si="51"/>
        <v>1.3093000000000006</v>
      </c>
      <c r="V53" s="50">
        <f t="shared" si="52"/>
        <v>0.65415000000000023</v>
      </c>
      <c r="W53" s="50">
        <f t="shared" si="53"/>
        <v>0.66045000000000087</v>
      </c>
      <c r="X53" s="50">
        <f t="shared" si="54"/>
        <v>0.17049999999999998</v>
      </c>
      <c r="Y53" s="50">
        <f t="shared" si="55"/>
        <v>0.20049999999999998</v>
      </c>
      <c r="Z53" s="51"/>
      <c r="AA53" s="43"/>
      <c r="AB53" s="43">
        <v>52</v>
      </c>
      <c r="AC53" s="49">
        <f t="shared" ref="AC53:AC64" si="69">AC52+($AC$65-$AC$51)/14</f>
        <v>0.34142857142857147</v>
      </c>
      <c r="AD53" s="49">
        <f t="shared" ref="AD53:AD64" si="70">AD52+($AD$65-$AD$51)/14</f>
        <v>0.62142857142857133</v>
      </c>
      <c r="AE53" s="49">
        <f t="shared" ref="AE53:AE64" si="71">AE52+($AE$65-$AE$51)/14</f>
        <v>0.60101526497695856</v>
      </c>
      <c r="AF53" s="49">
        <f t="shared" ref="AF53:AF64" si="72">AF52+($AF$65-$AF$51)/14</f>
        <v>0.16142857142857145</v>
      </c>
      <c r="AG53" s="49">
        <f t="shared" ref="AG53:AG64" si="73">AG52+($AG$65-$AG$51)/14</f>
        <v>1.03</v>
      </c>
      <c r="AH53" s="49">
        <f t="shared" ref="AH53:AH64" si="74">AH52+($AH$65-$AH$51)/14</f>
        <v>0.68142857142857138</v>
      </c>
      <c r="AI53" s="49">
        <f t="shared" ref="AI53:AI64" si="75">AI52+($AI$65-$AI$51)/14</f>
        <v>0.62</v>
      </c>
      <c r="AJ53" s="50">
        <f t="shared" ref="AJ53:AJ64" si="76">AJ52+($AJ$65-$AJ$51)/14</f>
        <v>1.2811428571428569</v>
      </c>
      <c r="AK53" s="50">
        <f t="shared" ref="AK53:AK64" si="77">AK52+($AK$65-$AK$51)/14</f>
        <v>0.64014285714285724</v>
      </c>
      <c r="AL53" s="50">
        <f t="shared" ref="AL53:AL64" si="78">AL52+($AL$65-$AL$51)/14</f>
        <v>0.64728571428571424</v>
      </c>
      <c r="AM53" s="50">
        <f t="shared" ref="AM53:AM64" si="79">AM52+($AM$65-$AM$51)/14</f>
        <v>0.16857142857142857</v>
      </c>
      <c r="AN53" s="50">
        <f t="shared" ref="AN53:AN64" si="80">AN52+($AN$65-$AN$51)/14</f>
        <v>0.19857142857142857</v>
      </c>
      <c r="AO53" s="43"/>
      <c r="AP53" s="36"/>
      <c r="AQ53" s="36"/>
      <c r="AR53" s="36"/>
      <c r="AS53" s="36"/>
      <c r="AT53" s="36"/>
      <c r="AU53" s="36"/>
      <c r="AV53" s="36"/>
      <c r="AW53" s="36"/>
      <c r="AX53" s="36"/>
      <c r="AY53" s="36"/>
      <c r="AZ53" s="36"/>
      <c r="BA53" s="36"/>
      <c r="BB53" s="36"/>
      <c r="BC53" s="36"/>
      <c r="BD53" s="36"/>
      <c r="BE53" s="36"/>
      <c r="BF53" s="36"/>
      <c r="BG53" s="36"/>
    </row>
    <row r="54" spans="1:59">
      <c r="A54" s="43"/>
      <c r="B54" s="43"/>
      <c r="C54" s="43"/>
      <c r="D54" s="43"/>
      <c r="E54" s="43"/>
      <c r="F54" s="43"/>
      <c r="G54" s="43"/>
      <c r="H54" s="43"/>
      <c r="I54" s="43"/>
      <c r="J54" s="43"/>
      <c r="K54" s="43"/>
      <c r="L54" s="43"/>
      <c r="M54" s="43">
        <v>53</v>
      </c>
      <c r="N54" s="49">
        <f>D6</f>
        <v>0.36928571428571433</v>
      </c>
      <c r="O54" s="49">
        <f t="shared" ref="O54:T54" si="81">E6</f>
        <v>0.67142857142857149</v>
      </c>
      <c r="P54" s="49">
        <f t="shared" si="81"/>
        <v>0.6</v>
      </c>
      <c r="Q54" s="49">
        <f t="shared" si="81"/>
        <v>0.16083916083916086</v>
      </c>
      <c r="R54" s="49">
        <f t="shared" si="81"/>
        <v>1.0279720279720281</v>
      </c>
      <c r="S54" s="49">
        <f t="shared" si="81"/>
        <v>0.69</v>
      </c>
      <c r="T54" s="49">
        <f t="shared" si="81"/>
        <v>0.62</v>
      </c>
      <c r="U54" s="50">
        <f>F29</f>
        <v>1.3009999999999999</v>
      </c>
      <c r="V54" s="51">
        <f>C29</f>
        <v>0.65</v>
      </c>
      <c r="W54" s="51">
        <f>$D$29</f>
        <v>0.65700000000000003</v>
      </c>
      <c r="X54" s="50">
        <f>$G$29</f>
        <v>0.17</v>
      </c>
      <c r="Y54" s="50">
        <f>$H$29</f>
        <v>0.2</v>
      </c>
      <c r="Z54" s="51"/>
      <c r="AA54" s="43"/>
      <c r="AB54" s="43">
        <v>53</v>
      </c>
      <c r="AC54" s="49">
        <f t="shared" si="69"/>
        <v>0.34214285714285719</v>
      </c>
      <c r="AD54" s="49">
        <f t="shared" si="70"/>
        <v>0.622142857142857</v>
      </c>
      <c r="AE54" s="49">
        <f t="shared" si="71"/>
        <v>0.60152289746543786</v>
      </c>
      <c r="AF54" s="49">
        <f t="shared" si="72"/>
        <v>0.16214285714285717</v>
      </c>
      <c r="AG54" s="49">
        <f t="shared" si="73"/>
        <v>1.03</v>
      </c>
      <c r="AH54" s="49">
        <f t="shared" si="74"/>
        <v>0.68214285714285705</v>
      </c>
      <c r="AI54" s="49">
        <f t="shared" si="75"/>
        <v>0.62</v>
      </c>
      <c r="AJ54" s="50">
        <f t="shared" si="76"/>
        <v>1.2712142857142854</v>
      </c>
      <c r="AK54" s="50">
        <f t="shared" si="77"/>
        <v>0.63521428571428584</v>
      </c>
      <c r="AL54" s="50">
        <f t="shared" si="78"/>
        <v>0.64242857142857135</v>
      </c>
      <c r="AM54" s="50">
        <f t="shared" si="79"/>
        <v>0.16785714285714284</v>
      </c>
      <c r="AN54" s="50">
        <f t="shared" si="80"/>
        <v>0.19785714285714284</v>
      </c>
      <c r="AO54" s="43"/>
      <c r="AP54" s="36"/>
      <c r="AQ54" s="36"/>
      <c r="AR54" s="36"/>
      <c r="AS54" s="36"/>
      <c r="AT54" s="36"/>
      <c r="AU54" s="36"/>
      <c r="AV54" s="36"/>
      <c r="AW54" s="36"/>
      <c r="AX54" s="36"/>
      <c r="AY54" s="36"/>
      <c r="AZ54" s="36"/>
      <c r="BA54" s="36"/>
      <c r="BB54" s="36"/>
      <c r="BC54" s="36"/>
      <c r="BD54" s="36"/>
      <c r="BE54" s="36"/>
      <c r="BF54" s="36"/>
      <c r="BG54" s="36"/>
    </row>
    <row r="55" spans="1:59">
      <c r="A55" s="43"/>
      <c r="B55" s="43"/>
      <c r="C55" s="43"/>
      <c r="D55" s="43"/>
      <c r="E55" s="43"/>
      <c r="F55" s="43"/>
      <c r="G55" s="43"/>
      <c r="H55" s="43"/>
      <c r="I55" s="43"/>
      <c r="J55" s="43"/>
      <c r="K55" s="43"/>
      <c r="L55" s="43"/>
      <c r="M55" s="43">
        <v>54</v>
      </c>
      <c r="N55" s="49">
        <f>N54+(($N$75-$N$54)/21)</f>
        <v>0.36956142335966646</v>
      </c>
      <c r="O55" s="49">
        <f>O54+(($O$75-$O$54)/21)</f>
        <v>0.671929860653939</v>
      </c>
      <c r="P55" s="49">
        <f>P54+(($P$75-$P$54)/21)</f>
        <v>0.6003384216589861</v>
      </c>
      <c r="Q55" s="49">
        <f>Q54+(($Q$75-$Q$54)/21)</f>
        <v>0.16099265318015321</v>
      </c>
      <c r="R55" s="49">
        <f>R54+(($R$75-$R$54)/21)</f>
        <v>1.028128121878122</v>
      </c>
      <c r="S55" s="49">
        <f>S54+(($S$75-$S$54)/21)</f>
        <v>0.69047619047619047</v>
      </c>
      <c r="T55" s="49">
        <f>T54+((T75-T54)/21)</f>
        <v>0.62</v>
      </c>
      <c r="U55" s="50">
        <f>U54+(($U$75-$U$54)/21)</f>
        <v>1.2943809523809524</v>
      </c>
      <c r="V55" s="50">
        <f>V54+(($V$75-$V$54)/21)</f>
        <v>0.64671428571428569</v>
      </c>
      <c r="W55" s="51">
        <f>W54+(($W$75-$W$54)/21)</f>
        <v>0.65376190476190477</v>
      </c>
      <c r="X55" s="50">
        <f>X54+(($X$75-$X$54)/21)</f>
        <v>0.16952380952380955</v>
      </c>
      <c r="Y55" s="50">
        <f>Y54+(($Y$75-$Y$54)/21)</f>
        <v>0.19952380952380955</v>
      </c>
      <c r="Z55" s="51"/>
      <c r="AA55" s="43"/>
      <c r="AB55" s="43">
        <v>54</v>
      </c>
      <c r="AC55" s="49">
        <f t="shared" si="69"/>
        <v>0.34285714285714292</v>
      </c>
      <c r="AD55" s="49">
        <f t="shared" si="70"/>
        <v>0.62285714285714266</v>
      </c>
      <c r="AE55" s="49">
        <f t="shared" si="71"/>
        <v>0.60203052995391715</v>
      </c>
      <c r="AF55" s="49">
        <f t="shared" si="72"/>
        <v>0.16285714285714289</v>
      </c>
      <c r="AG55" s="49">
        <f t="shared" si="73"/>
        <v>1.03</v>
      </c>
      <c r="AH55" s="49">
        <f t="shared" si="74"/>
        <v>0.68285714285714272</v>
      </c>
      <c r="AI55" s="49">
        <f t="shared" si="75"/>
        <v>0.62</v>
      </c>
      <c r="AJ55" s="50">
        <f t="shared" si="76"/>
        <v>1.2612857142857139</v>
      </c>
      <c r="AK55" s="50">
        <f t="shared" si="77"/>
        <v>0.63028571428571445</v>
      </c>
      <c r="AL55" s="50">
        <f t="shared" si="78"/>
        <v>0.63757142857142846</v>
      </c>
      <c r="AM55" s="50">
        <f t="shared" si="79"/>
        <v>0.16714285714285712</v>
      </c>
      <c r="AN55" s="50">
        <f t="shared" si="80"/>
        <v>0.19714285714285712</v>
      </c>
      <c r="AO55" s="43"/>
      <c r="AP55" s="36"/>
      <c r="AQ55" s="36"/>
      <c r="AR55" s="36"/>
      <c r="AS55" s="36"/>
      <c r="AT55" s="36"/>
      <c r="AU55" s="36"/>
      <c r="AV55" s="36"/>
      <c r="AW55" s="36"/>
      <c r="AX55" s="36"/>
      <c r="AY55" s="36"/>
      <c r="AZ55" s="36"/>
      <c r="BA55" s="36"/>
      <c r="BB55" s="36"/>
      <c r="BC55" s="36"/>
      <c r="BD55" s="36"/>
      <c r="BE55" s="36"/>
      <c r="BF55" s="36"/>
      <c r="BG55" s="36"/>
    </row>
    <row r="56" spans="1:59">
      <c r="A56" s="43"/>
      <c r="B56" s="43"/>
      <c r="C56" s="43"/>
      <c r="D56" s="43"/>
      <c r="E56" s="43"/>
      <c r="F56" s="43"/>
      <c r="G56" s="43"/>
      <c r="H56" s="43"/>
      <c r="I56" s="43"/>
      <c r="J56" s="43"/>
      <c r="K56" s="43"/>
      <c r="L56" s="43"/>
      <c r="M56" s="43">
        <v>55</v>
      </c>
      <c r="N56" s="49">
        <f t="shared" ref="N56:N74" si="82">N55+(($N$75-$N$54)/21)</f>
        <v>0.3698371324336186</v>
      </c>
      <c r="O56" s="49">
        <f t="shared" ref="O56:O74" si="83">O55+(($O$75-$O$54)/21)</f>
        <v>0.67243114987930652</v>
      </c>
      <c r="P56" s="49">
        <f t="shared" ref="P56:P74" si="84">P55+(($P$75-$P$54)/21)</f>
        <v>0.60067684331797222</v>
      </c>
      <c r="Q56" s="49">
        <f t="shared" ref="Q56:Q74" si="85">Q55+(($Q$75-$Q$54)/21)</f>
        <v>0.16114614552114556</v>
      </c>
      <c r="R56" s="49">
        <f t="shared" ref="R56:R74" si="86">R55+(($R$75-$R$54)/21)</f>
        <v>1.0282842157842158</v>
      </c>
      <c r="S56" s="49">
        <f t="shared" ref="S56:S74" si="87">S55+(($S$75-$S$54)/21)</f>
        <v>0.69095238095238098</v>
      </c>
      <c r="T56" s="49">
        <f t="shared" ref="T56:T74" si="88">T55+(($T$75-$T$54)/21)</f>
        <v>0.62</v>
      </c>
      <c r="U56" s="50">
        <f t="shared" ref="U56:U74" si="89">U55+(($U$75-$U$54)/21)</f>
        <v>1.2877619047619049</v>
      </c>
      <c r="V56" s="50">
        <f t="shared" ref="V56:V74" si="90">V55+(($V$75-$V$54)/21)</f>
        <v>0.64342857142857135</v>
      </c>
      <c r="W56" s="51">
        <f t="shared" ref="W56:W74" si="91">W55+(($W$75-$W$54)/21)</f>
        <v>0.6505238095238095</v>
      </c>
      <c r="X56" s="50">
        <f t="shared" ref="X56:X74" si="92">X55+(($X$75-$X$54)/21)</f>
        <v>0.16904761904761909</v>
      </c>
      <c r="Y56" s="50">
        <f t="shared" ref="Y56:Y74" si="93">Y55+(($Y$75-$Y$54)/21)</f>
        <v>0.19904761904761908</v>
      </c>
      <c r="Z56" s="51"/>
      <c r="AA56" s="43"/>
      <c r="AB56" s="43">
        <v>55</v>
      </c>
      <c r="AC56" s="49">
        <f t="shared" si="69"/>
        <v>0.34357142857142864</v>
      </c>
      <c r="AD56" s="49">
        <f t="shared" si="70"/>
        <v>0.62357142857142833</v>
      </c>
      <c r="AE56" s="49">
        <f t="shared" si="71"/>
        <v>0.60253816244239644</v>
      </c>
      <c r="AF56" s="49">
        <f t="shared" si="72"/>
        <v>0.16357142857142862</v>
      </c>
      <c r="AG56" s="49">
        <f t="shared" si="73"/>
        <v>1.03</v>
      </c>
      <c r="AH56" s="49">
        <f t="shared" si="74"/>
        <v>0.68357142857142839</v>
      </c>
      <c r="AI56" s="49">
        <f t="shared" si="75"/>
        <v>0.62</v>
      </c>
      <c r="AJ56" s="50">
        <f t="shared" si="76"/>
        <v>1.2513571428571424</v>
      </c>
      <c r="AK56" s="50">
        <f t="shared" si="77"/>
        <v>0.62535714285714306</v>
      </c>
      <c r="AL56" s="50">
        <f t="shared" si="78"/>
        <v>0.63271428571428556</v>
      </c>
      <c r="AM56" s="50">
        <f t="shared" si="79"/>
        <v>0.1664285714285714</v>
      </c>
      <c r="AN56" s="50">
        <f t="shared" si="80"/>
        <v>0.1964285714285714</v>
      </c>
      <c r="AO56" s="43"/>
      <c r="AP56" s="36"/>
      <c r="AQ56" s="36"/>
      <c r="AR56" s="36"/>
      <c r="AS56" s="36"/>
      <c r="AT56" s="36"/>
      <c r="AU56" s="36"/>
      <c r="AV56" s="36"/>
      <c r="AW56" s="36"/>
      <c r="AX56" s="36"/>
      <c r="AY56" s="36"/>
      <c r="AZ56" s="36"/>
      <c r="BA56" s="36"/>
      <c r="BB56" s="36"/>
      <c r="BC56" s="36"/>
      <c r="BD56" s="36"/>
      <c r="BE56" s="36"/>
      <c r="BF56" s="36"/>
      <c r="BG56" s="36"/>
    </row>
    <row r="57" spans="1:59">
      <c r="A57" s="43"/>
      <c r="B57" s="43"/>
      <c r="C57" s="43"/>
      <c r="D57" s="43"/>
      <c r="E57" s="43"/>
      <c r="F57" s="43"/>
      <c r="G57" s="43"/>
      <c r="H57" s="43"/>
      <c r="I57" s="43"/>
      <c r="J57" s="43"/>
      <c r="K57" s="43"/>
      <c r="L57" s="43"/>
      <c r="M57" s="43">
        <v>56</v>
      </c>
      <c r="N57" s="49">
        <f t="shared" si="82"/>
        <v>0.37011284150757073</v>
      </c>
      <c r="O57" s="49">
        <f t="shared" si="83"/>
        <v>0.67293243910467404</v>
      </c>
      <c r="P57" s="49">
        <f t="shared" si="84"/>
        <v>0.60101526497695834</v>
      </c>
      <c r="Q57" s="49">
        <f t="shared" si="85"/>
        <v>0.16129963786213791</v>
      </c>
      <c r="R57" s="49">
        <f t="shared" si="86"/>
        <v>1.0284403096903096</v>
      </c>
      <c r="S57" s="49">
        <f t="shared" si="87"/>
        <v>0.6914285714285715</v>
      </c>
      <c r="T57" s="49">
        <f t="shared" si="88"/>
        <v>0.62</v>
      </c>
      <c r="U57" s="50">
        <f t="shared" si="89"/>
        <v>1.2811428571428574</v>
      </c>
      <c r="V57" s="50">
        <f t="shared" si="90"/>
        <v>0.64014285714285701</v>
      </c>
      <c r="W57" s="51">
        <f t="shared" si="91"/>
        <v>0.64728571428571424</v>
      </c>
      <c r="X57" s="50">
        <f t="shared" si="92"/>
        <v>0.16857142857142862</v>
      </c>
      <c r="Y57" s="50">
        <f t="shared" si="93"/>
        <v>0.19857142857142862</v>
      </c>
      <c r="Z57" s="51"/>
      <c r="AA57" s="43"/>
      <c r="AB57" s="43">
        <v>56</v>
      </c>
      <c r="AC57" s="49">
        <f t="shared" si="69"/>
        <v>0.34428571428571436</v>
      </c>
      <c r="AD57" s="49">
        <f t="shared" si="70"/>
        <v>0.624285714285714</v>
      </c>
      <c r="AE57" s="49">
        <f t="shared" si="71"/>
        <v>0.60304579493087573</v>
      </c>
      <c r="AF57" s="49">
        <f t="shared" si="72"/>
        <v>0.16428571428571434</v>
      </c>
      <c r="AG57" s="49">
        <f t="shared" si="73"/>
        <v>1.03</v>
      </c>
      <c r="AH57" s="49">
        <f t="shared" si="74"/>
        <v>0.68428571428571405</v>
      </c>
      <c r="AI57" s="49">
        <f t="shared" si="75"/>
        <v>0.62</v>
      </c>
      <c r="AJ57" s="50">
        <f t="shared" si="76"/>
        <v>1.2414285714285709</v>
      </c>
      <c r="AK57" s="50">
        <f t="shared" si="77"/>
        <v>0.62042857142857166</v>
      </c>
      <c r="AL57" s="50">
        <f t="shared" si="78"/>
        <v>0.62785714285714267</v>
      </c>
      <c r="AM57" s="50">
        <f t="shared" si="79"/>
        <v>0.16571428571428568</v>
      </c>
      <c r="AN57" s="50">
        <f t="shared" si="80"/>
        <v>0.19571428571428567</v>
      </c>
      <c r="AO57" s="43"/>
      <c r="AP57" s="36"/>
      <c r="AQ57" s="36"/>
      <c r="AR57" s="36"/>
      <c r="AS57" s="36"/>
      <c r="AT57" s="36"/>
      <c r="AU57" s="36"/>
      <c r="AV57" s="36"/>
      <c r="AW57" s="36"/>
      <c r="AX57" s="36"/>
      <c r="AY57" s="36"/>
      <c r="AZ57" s="36"/>
      <c r="BA57" s="36"/>
      <c r="BB57" s="36"/>
      <c r="BC57" s="36"/>
      <c r="BD57" s="36"/>
      <c r="BE57" s="36"/>
      <c r="BF57" s="36"/>
      <c r="BG57" s="36"/>
    </row>
    <row r="58" spans="1:59">
      <c r="A58" s="43"/>
      <c r="B58" s="43"/>
      <c r="C58" s="43"/>
      <c r="D58" s="43"/>
      <c r="E58" s="43"/>
      <c r="F58" s="43"/>
      <c r="G58" s="43"/>
      <c r="H58" s="43"/>
      <c r="I58" s="43"/>
      <c r="J58" s="43"/>
      <c r="K58" s="43"/>
      <c r="L58" s="43"/>
      <c r="M58" s="43">
        <v>57</v>
      </c>
      <c r="N58" s="49">
        <f t="shared" si="82"/>
        <v>0.37038855058152287</v>
      </c>
      <c r="O58" s="49">
        <f t="shared" si="83"/>
        <v>0.67343372833004156</v>
      </c>
      <c r="P58" s="49">
        <f t="shared" si="84"/>
        <v>0.60135368663594446</v>
      </c>
      <c r="Q58" s="49">
        <f t="shared" si="85"/>
        <v>0.16145313020313026</v>
      </c>
      <c r="R58" s="49">
        <f t="shared" si="86"/>
        <v>1.0285964035964035</v>
      </c>
      <c r="S58" s="49">
        <f t="shared" si="87"/>
        <v>0.69190476190476202</v>
      </c>
      <c r="T58" s="49">
        <f t="shared" si="88"/>
        <v>0.62</v>
      </c>
      <c r="U58" s="50">
        <f t="shared" si="89"/>
        <v>1.2745238095238098</v>
      </c>
      <c r="V58" s="50">
        <f t="shared" si="90"/>
        <v>0.63685714285714268</v>
      </c>
      <c r="W58" s="51">
        <f t="shared" si="91"/>
        <v>0.64404761904761898</v>
      </c>
      <c r="X58" s="50">
        <f t="shared" si="92"/>
        <v>0.16809523809523816</v>
      </c>
      <c r="Y58" s="50">
        <f t="shared" si="93"/>
        <v>0.19809523809523816</v>
      </c>
      <c r="Z58" s="51"/>
      <c r="AA58" s="43"/>
      <c r="AB58" s="43">
        <v>57</v>
      </c>
      <c r="AC58" s="49">
        <f t="shared" si="69"/>
        <v>0.34500000000000008</v>
      </c>
      <c r="AD58" s="49">
        <f t="shared" si="70"/>
        <v>0.62499999999999967</v>
      </c>
      <c r="AE58" s="49">
        <f t="shared" si="71"/>
        <v>0.60355342741935503</v>
      </c>
      <c r="AF58" s="49">
        <f t="shared" si="72"/>
        <v>0.16500000000000006</v>
      </c>
      <c r="AG58" s="49">
        <f t="shared" si="73"/>
        <v>1.03</v>
      </c>
      <c r="AH58" s="49">
        <f t="shared" si="74"/>
        <v>0.68499999999999972</v>
      </c>
      <c r="AI58" s="49">
        <f t="shared" si="75"/>
        <v>0.62</v>
      </c>
      <c r="AJ58" s="50">
        <f t="shared" si="76"/>
        <v>1.2314999999999994</v>
      </c>
      <c r="AK58" s="50">
        <f t="shared" si="77"/>
        <v>0.61550000000000027</v>
      </c>
      <c r="AL58" s="50">
        <f t="shared" si="78"/>
        <v>0.62299999999999978</v>
      </c>
      <c r="AM58" s="50">
        <f t="shared" si="79"/>
        <v>0.16499999999999995</v>
      </c>
      <c r="AN58" s="50">
        <f t="shared" si="80"/>
        <v>0.19499999999999995</v>
      </c>
      <c r="AO58" s="43"/>
      <c r="AP58" s="36"/>
      <c r="AQ58" s="36"/>
      <c r="AR58" s="36"/>
      <c r="AS58" s="36"/>
      <c r="AT58" s="36"/>
      <c r="AU58" s="36"/>
      <c r="AV58" s="36"/>
      <c r="AW58" s="36"/>
      <c r="AX58" s="36"/>
      <c r="AY58" s="36"/>
      <c r="AZ58" s="36"/>
      <c r="BA58" s="36"/>
      <c r="BB58" s="36"/>
      <c r="BC58" s="36"/>
      <c r="BD58" s="36"/>
      <c r="BE58" s="36"/>
      <c r="BF58" s="36"/>
      <c r="BG58" s="36"/>
    </row>
    <row r="59" spans="1:59">
      <c r="A59" s="43"/>
      <c r="B59" s="43"/>
      <c r="C59" s="43"/>
      <c r="D59" s="43"/>
      <c r="E59" s="43"/>
      <c r="F59" s="43"/>
      <c r="G59" s="43"/>
      <c r="H59" s="43"/>
      <c r="I59" s="43"/>
      <c r="J59" s="43"/>
      <c r="K59" s="43"/>
      <c r="L59" s="43"/>
      <c r="M59" s="43">
        <v>58</v>
      </c>
      <c r="N59" s="49">
        <f t="shared" si="82"/>
        <v>0.370664259655475</v>
      </c>
      <c r="O59" s="49">
        <f t="shared" si="83"/>
        <v>0.67393501755540908</v>
      </c>
      <c r="P59" s="49">
        <f t="shared" si="84"/>
        <v>0.60169210829493058</v>
      </c>
      <c r="Q59" s="49">
        <f t="shared" si="85"/>
        <v>0.16160662254412261</v>
      </c>
      <c r="R59" s="49">
        <f t="shared" si="86"/>
        <v>1.0287524975024973</v>
      </c>
      <c r="S59" s="49">
        <f t="shared" si="87"/>
        <v>0.69238095238095254</v>
      </c>
      <c r="T59" s="49">
        <f t="shared" si="88"/>
        <v>0.62</v>
      </c>
      <c r="U59" s="50">
        <f t="shared" si="89"/>
        <v>1.2679047619047623</v>
      </c>
      <c r="V59" s="50">
        <f t="shared" si="90"/>
        <v>0.63357142857142834</v>
      </c>
      <c r="W59" s="51">
        <f t="shared" si="91"/>
        <v>0.64080952380952372</v>
      </c>
      <c r="X59" s="50">
        <f t="shared" si="92"/>
        <v>0.1676190476190477</v>
      </c>
      <c r="Y59" s="50">
        <f t="shared" si="93"/>
        <v>0.19761904761904769</v>
      </c>
      <c r="Z59" s="51"/>
      <c r="AA59" s="43"/>
      <c r="AB59" s="43">
        <v>58</v>
      </c>
      <c r="AC59" s="49">
        <f t="shared" si="69"/>
        <v>0.34571428571428581</v>
      </c>
      <c r="AD59" s="49">
        <f t="shared" si="70"/>
        <v>0.62571428571428533</v>
      </c>
      <c r="AE59" s="49">
        <f t="shared" si="71"/>
        <v>0.60406105990783432</v>
      </c>
      <c r="AF59" s="49">
        <f t="shared" si="72"/>
        <v>0.16571428571428579</v>
      </c>
      <c r="AG59" s="49">
        <f t="shared" si="73"/>
        <v>1.03</v>
      </c>
      <c r="AH59" s="49">
        <f t="shared" si="74"/>
        <v>0.68571428571428539</v>
      </c>
      <c r="AI59" s="49">
        <f t="shared" si="75"/>
        <v>0.62</v>
      </c>
      <c r="AJ59" s="50">
        <f t="shared" si="76"/>
        <v>1.2215714285714279</v>
      </c>
      <c r="AK59" s="50">
        <f t="shared" si="77"/>
        <v>0.61057142857142888</v>
      </c>
      <c r="AL59" s="50">
        <f t="shared" si="78"/>
        <v>0.61814285714285688</v>
      </c>
      <c r="AM59" s="50">
        <f t="shared" si="79"/>
        <v>0.16428571428571423</v>
      </c>
      <c r="AN59" s="50">
        <f t="shared" si="80"/>
        <v>0.19428571428571423</v>
      </c>
      <c r="AO59" s="43"/>
      <c r="AP59" s="36"/>
      <c r="AQ59" s="36"/>
      <c r="AR59" s="36"/>
      <c r="AS59" s="36"/>
      <c r="AT59" s="36"/>
      <c r="AU59" s="36"/>
      <c r="AV59" s="36"/>
      <c r="AW59" s="36"/>
      <c r="AX59" s="36"/>
      <c r="AY59" s="36"/>
      <c r="AZ59" s="36"/>
      <c r="BA59" s="36"/>
      <c r="BB59" s="36"/>
      <c r="BC59" s="36"/>
      <c r="BD59" s="36"/>
      <c r="BE59" s="36"/>
      <c r="BF59" s="36"/>
      <c r="BG59" s="36"/>
    </row>
    <row r="60" spans="1:59">
      <c r="A60" s="43"/>
      <c r="B60" s="43"/>
      <c r="C60" s="43"/>
      <c r="D60" s="43"/>
      <c r="E60" s="43"/>
      <c r="F60" s="43"/>
      <c r="G60" s="43"/>
      <c r="H60" s="43"/>
      <c r="I60" s="43"/>
      <c r="J60" s="43"/>
      <c r="K60" s="43"/>
      <c r="L60" s="43"/>
      <c r="M60" s="43">
        <v>59</v>
      </c>
      <c r="N60" s="49">
        <f t="shared" si="82"/>
        <v>0.37093996872942714</v>
      </c>
      <c r="O60" s="49">
        <f t="shared" si="83"/>
        <v>0.6744363067807766</v>
      </c>
      <c r="P60" s="49">
        <f t="shared" si="84"/>
        <v>0.6020305299539167</v>
      </c>
      <c r="Q60" s="49">
        <f t="shared" si="85"/>
        <v>0.16176011488511496</v>
      </c>
      <c r="R60" s="49">
        <f t="shared" si="86"/>
        <v>1.0289085914085911</v>
      </c>
      <c r="S60" s="49">
        <f t="shared" si="87"/>
        <v>0.69285714285714306</v>
      </c>
      <c r="T60" s="49">
        <f t="shared" si="88"/>
        <v>0.62</v>
      </c>
      <c r="U60" s="50">
        <f t="shared" si="89"/>
        <v>1.2612857142857148</v>
      </c>
      <c r="V60" s="50">
        <f t="shared" si="90"/>
        <v>0.630285714285714</v>
      </c>
      <c r="W60" s="51">
        <f t="shared" si="91"/>
        <v>0.63757142857142846</v>
      </c>
      <c r="X60" s="50">
        <f t="shared" si="92"/>
        <v>0.16714285714285723</v>
      </c>
      <c r="Y60" s="50">
        <f t="shared" si="93"/>
        <v>0.19714285714285723</v>
      </c>
      <c r="Z60" s="51"/>
      <c r="AA60" s="43"/>
      <c r="AB60" s="43">
        <v>59</v>
      </c>
      <c r="AC60" s="49">
        <f t="shared" si="69"/>
        <v>0.34642857142857153</v>
      </c>
      <c r="AD60" s="49">
        <f t="shared" si="70"/>
        <v>0.626428571428571</v>
      </c>
      <c r="AE60" s="49">
        <f t="shared" si="71"/>
        <v>0.60456869239631361</v>
      </c>
      <c r="AF60" s="49">
        <f t="shared" si="72"/>
        <v>0.16642857142857151</v>
      </c>
      <c r="AG60" s="49">
        <f t="shared" si="73"/>
        <v>1.03</v>
      </c>
      <c r="AH60" s="49">
        <f t="shared" si="74"/>
        <v>0.68642857142857105</v>
      </c>
      <c r="AI60" s="49">
        <f t="shared" si="75"/>
        <v>0.62</v>
      </c>
      <c r="AJ60" s="50">
        <f t="shared" si="76"/>
        <v>1.2116428571428564</v>
      </c>
      <c r="AK60" s="50">
        <f t="shared" si="77"/>
        <v>0.60564285714285748</v>
      </c>
      <c r="AL60" s="50">
        <f t="shared" si="78"/>
        <v>0.61328571428571399</v>
      </c>
      <c r="AM60" s="50">
        <f t="shared" si="79"/>
        <v>0.16357142857142851</v>
      </c>
      <c r="AN60" s="50">
        <f t="shared" si="80"/>
        <v>0.19357142857142851</v>
      </c>
      <c r="AO60" s="43"/>
      <c r="AP60" s="36"/>
      <c r="AQ60" s="36"/>
      <c r="AR60" s="36"/>
      <c r="AS60" s="36"/>
      <c r="AT60" s="36"/>
      <c r="AU60" s="36"/>
      <c r="AV60" s="36"/>
      <c r="AW60" s="36"/>
      <c r="AX60" s="36"/>
      <c r="AY60" s="36"/>
      <c r="AZ60" s="36"/>
      <c r="BA60" s="36"/>
      <c r="BB60" s="36"/>
      <c r="BC60" s="36"/>
      <c r="BD60" s="36"/>
      <c r="BE60" s="36"/>
      <c r="BF60" s="36"/>
      <c r="BG60" s="36"/>
    </row>
    <row r="61" spans="1:59">
      <c r="A61" s="43"/>
      <c r="B61" s="43"/>
      <c r="C61" s="43"/>
      <c r="D61" s="43"/>
      <c r="E61" s="43"/>
      <c r="F61" s="43"/>
      <c r="G61" s="43"/>
      <c r="H61" s="43"/>
      <c r="I61" s="43"/>
      <c r="J61" s="43"/>
      <c r="K61" s="43"/>
      <c r="L61" s="43"/>
      <c r="M61" s="43">
        <v>60</v>
      </c>
      <c r="N61" s="49">
        <f t="shared" si="82"/>
        <v>0.37121567780337927</v>
      </c>
      <c r="O61" s="49">
        <f t="shared" si="83"/>
        <v>0.67493759600614411</v>
      </c>
      <c r="P61" s="49">
        <f t="shared" si="84"/>
        <v>0.60236895161290283</v>
      </c>
      <c r="Q61" s="49">
        <f t="shared" si="85"/>
        <v>0.16191360722610731</v>
      </c>
      <c r="R61" s="49">
        <f t="shared" si="86"/>
        <v>1.029064685314685</v>
      </c>
      <c r="S61" s="49">
        <f t="shared" si="87"/>
        <v>0.69333333333333358</v>
      </c>
      <c r="T61" s="49">
        <f t="shared" si="88"/>
        <v>0.62</v>
      </c>
      <c r="U61" s="50">
        <f t="shared" si="89"/>
        <v>1.2546666666666673</v>
      </c>
      <c r="V61" s="50">
        <f t="shared" si="90"/>
        <v>0.62699999999999967</v>
      </c>
      <c r="W61" s="51">
        <f t="shared" si="91"/>
        <v>0.63433333333333319</v>
      </c>
      <c r="X61" s="50">
        <f t="shared" si="92"/>
        <v>0.16666666666666677</v>
      </c>
      <c r="Y61" s="50">
        <f t="shared" si="93"/>
        <v>0.19666666666666677</v>
      </c>
      <c r="Z61" s="51"/>
      <c r="AA61" s="43"/>
      <c r="AB61" s="43">
        <v>60</v>
      </c>
      <c r="AC61" s="49">
        <f t="shared" si="69"/>
        <v>0.34714285714285725</v>
      </c>
      <c r="AD61" s="49">
        <f t="shared" si="70"/>
        <v>0.62714285714285667</v>
      </c>
      <c r="AE61" s="49">
        <f t="shared" si="71"/>
        <v>0.6050763248847929</v>
      </c>
      <c r="AF61" s="49">
        <f t="shared" si="72"/>
        <v>0.16714285714285723</v>
      </c>
      <c r="AG61" s="49">
        <f t="shared" si="73"/>
        <v>1.03</v>
      </c>
      <c r="AH61" s="49">
        <f t="shared" si="74"/>
        <v>0.68714285714285672</v>
      </c>
      <c r="AI61" s="49">
        <f t="shared" si="75"/>
        <v>0.62</v>
      </c>
      <c r="AJ61" s="50">
        <f t="shared" si="76"/>
        <v>1.2017142857142848</v>
      </c>
      <c r="AK61" s="50">
        <f t="shared" si="77"/>
        <v>0.60071428571428609</v>
      </c>
      <c r="AL61" s="50">
        <f t="shared" si="78"/>
        <v>0.6084285714285711</v>
      </c>
      <c r="AM61" s="50">
        <f t="shared" si="79"/>
        <v>0.16285714285714278</v>
      </c>
      <c r="AN61" s="50">
        <f t="shared" si="80"/>
        <v>0.19285714285714278</v>
      </c>
      <c r="AO61" s="43"/>
      <c r="AP61" s="36"/>
      <c r="AQ61" s="36"/>
      <c r="AR61" s="36"/>
      <c r="AS61" s="36"/>
      <c r="AT61" s="36"/>
      <c r="AU61" s="36"/>
      <c r="AV61" s="36"/>
      <c r="AW61" s="36"/>
      <c r="AX61" s="36"/>
      <c r="AY61" s="36"/>
      <c r="AZ61" s="36"/>
      <c r="BA61" s="36"/>
      <c r="BB61" s="36"/>
      <c r="BC61" s="36"/>
      <c r="BD61" s="36"/>
      <c r="BE61" s="36"/>
      <c r="BF61" s="36"/>
      <c r="BG61" s="36"/>
    </row>
    <row r="62" spans="1:59">
      <c r="A62" s="43"/>
      <c r="B62" s="43"/>
      <c r="C62" s="43"/>
      <c r="D62" s="43"/>
      <c r="E62" s="43"/>
      <c r="F62" s="43"/>
      <c r="G62" s="43"/>
      <c r="H62" s="43"/>
      <c r="I62" s="43"/>
      <c r="J62" s="43"/>
      <c r="K62" s="43"/>
      <c r="L62" s="43"/>
      <c r="M62" s="43">
        <v>61</v>
      </c>
      <c r="N62" s="49">
        <f t="shared" si="82"/>
        <v>0.37149138687733141</v>
      </c>
      <c r="O62" s="49">
        <f t="shared" si="83"/>
        <v>0.67543888523151163</v>
      </c>
      <c r="P62" s="49">
        <f t="shared" si="84"/>
        <v>0.60270737327188895</v>
      </c>
      <c r="Q62" s="49">
        <f t="shared" si="85"/>
        <v>0.16206709956709967</v>
      </c>
      <c r="R62" s="49">
        <f t="shared" si="86"/>
        <v>1.0292207792207788</v>
      </c>
      <c r="S62" s="49">
        <f t="shared" si="87"/>
        <v>0.6938095238095241</v>
      </c>
      <c r="T62" s="49">
        <f t="shared" si="88"/>
        <v>0.62</v>
      </c>
      <c r="U62" s="50">
        <f t="shared" si="89"/>
        <v>1.2480476190476197</v>
      </c>
      <c r="V62" s="50">
        <f t="shared" si="90"/>
        <v>0.62371428571428533</v>
      </c>
      <c r="W62" s="51">
        <f t="shared" si="91"/>
        <v>0.63109523809523793</v>
      </c>
      <c r="X62" s="50">
        <f t="shared" si="92"/>
        <v>0.16619047619047631</v>
      </c>
      <c r="Y62" s="50">
        <f t="shared" si="93"/>
        <v>0.1961904761904763</v>
      </c>
      <c r="Z62" s="51"/>
      <c r="AA62" s="43"/>
      <c r="AB62" s="43">
        <v>61</v>
      </c>
      <c r="AC62" s="49">
        <f t="shared" si="69"/>
        <v>0.34785714285714298</v>
      </c>
      <c r="AD62" s="49">
        <f t="shared" si="70"/>
        <v>0.62785714285714234</v>
      </c>
      <c r="AE62" s="49">
        <f t="shared" si="71"/>
        <v>0.6055839573732722</v>
      </c>
      <c r="AF62" s="49">
        <f t="shared" si="72"/>
        <v>0.16785714285714295</v>
      </c>
      <c r="AG62" s="49">
        <f t="shared" si="73"/>
        <v>1.03</v>
      </c>
      <c r="AH62" s="49">
        <f t="shared" si="74"/>
        <v>0.68785714285714239</v>
      </c>
      <c r="AI62" s="49">
        <f t="shared" si="75"/>
        <v>0.62</v>
      </c>
      <c r="AJ62" s="50">
        <f t="shared" si="76"/>
        <v>1.1917857142857133</v>
      </c>
      <c r="AK62" s="50">
        <f t="shared" si="77"/>
        <v>0.5957857142857147</v>
      </c>
      <c r="AL62" s="50">
        <f t="shared" si="78"/>
        <v>0.6035714285714282</v>
      </c>
      <c r="AM62" s="50">
        <f t="shared" si="79"/>
        <v>0.16214285714285706</v>
      </c>
      <c r="AN62" s="50">
        <f t="shared" si="80"/>
        <v>0.19214285714285706</v>
      </c>
      <c r="AO62" s="43"/>
      <c r="AP62" s="36"/>
      <c r="AQ62" s="36"/>
      <c r="AR62" s="36"/>
      <c r="AS62" s="36"/>
      <c r="AT62" s="36"/>
      <c r="AU62" s="36"/>
      <c r="AV62" s="36"/>
      <c r="AW62" s="36"/>
      <c r="AX62" s="36"/>
      <c r="AY62" s="36"/>
      <c r="AZ62" s="36"/>
      <c r="BA62" s="36"/>
      <c r="BB62" s="36"/>
      <c r="BC62" s="36"/>
      <c r="BD62" s="36"/>
      <c r="BE62" s="36"/>
      <c r="BF62" s="36"/>
      <c r="BG62" s="36"/>
    </row>
    <row r="63" spans="1:59">
      <c r="A63" s="43"/>
      <c r="B63" s="43"/>
      <c r="C63" s="43"/>
      <c r="D63" s="43"/>
      <c r="E63" s="43"/>
      <c r="F63" s="43"/>
      <c r="G63" s="43"/>
      <c r="H63" s="43"/>
      <c r="I63" s="43"/>
      <c r="J63" s="43"/>
      <c r="K63" s="43"/>
      <c r="L63" s="43"/>
      <c r="M63" s="43">
        <v>62</v>
      </c>
      <c r="N63" s="49">
        <f t="shared" si="82"/>
        <v>0.37176709595128354</v>
      </c>
      <c r="O63" s="49">
        <f t="shared" si="83"/>
        <v>0.67594017445687915</v>
      </c>
      <c r="P63" s="49">
        <f t="shared" si="84"/>
        <v>0.60304579493087507</v>
      </c>
      <c r="Q63" s="49">
        <f t="shared" si="85"/>
        <v>0.16222059190809202</v>
      </c>
      <c r="R63" s="49">
        <f t="shared" si="86"/>
        <v>1.0293768731268726</v>
      </c>
      <c r="S63" s="49">
        <f t="shared" si="87"/>
        <v>0.69428571428571462</v>
      </c>
      <c r="T63" s="49">
        <f t="shared" si="88"/>
        <v>0.62</v>
      </c>
      <c r="U63" s="50">
        <f t="shared" si="89"/>
        <v>1.2414285714285722</v>
      </c>
      <c r="V63" s="50">
        <f t="shared" si="90"/>
        <v>0.620428571428571</v>
      </c>
      <c r="W63" s="51">
        <f t="shared" si="91"/>
        <v>0.62785714285714267</v>
      </c>
      <c r="X63" s="50">
        <f t="shared" si="92"/>
        <v>0.16571428571428584</v>
      </c>
      <c r="Y63" s="50">
        <f t="shared" si="93"/>
        <v>0.19571428571428584</v>
      </c>
      <c r="Z63" s="51"/>
      <c r="AA63" s="43"/>
      <c r="AB63" s="43">
        <v>62</v>
      </c>
      <c r="AC63" s="49">
        <f t="shared" si="69"/>
        <v>0.3485714285714287</v>
      </c>
      <c r="AD63" s="49">
        <f t="shared" si="70"/>
        <v>0.628571428571428</v>
      </c>
      <c r="AE63" s="49">
        <f t="shared" si="71"/>
        <v>0.60609158986175149</v>
      </c>
      <c r="AF63" s="49">
        <f t="shared" si="72"/>
        <v>0.16857142857142868</v>
      </c>
      <c r="AG63" s="49">
        <f t="shared" si="73"/>
        <v>1.03</v>
      </c>
      <c r="AH63" s="49">
        <f t="shared" si="74"/>
        <v>0.68857142857142806</v>
      </c>
      <c r="AI63" s="49">
        <f t="shared" si="75"/>
        <v>0.62</v>
      </c>
      <c r="AJ63" s="50">
        <f t="shared" si="76"/>
        <v>1.1818571428571418</v>
      </c>
      <c r="AK63" s="50">
        <f t="shared" si="77"/>
        <v>0.5908571428571433</v>
      </c>
      <c r="AL63" s="50">
        <f t="shared" si="78"/>
        <v>0.59871428571428531</v>
      </c>
      <c r="AM63" s="50">
        <f t="shared" si="79"/>
        <v>0.16142857142857134</v>
      </c>
      <c r="AN63" s="50">
        <f t="shared" si="80"/>
        <v>0.19142857142857134</v>
      </c>
      <c r="AO63" s="43"/>
      <c r="AP63" s="36"/>
      <c r="AQ63" s="36"/>
      <c r="AR63" s="36"/>
      <c r="AS63" s="36"/>
      <c r="AT63" s="36"/>
      <c r="AU63" s="36"/>
      <c r="AV63" s="36"/>
      <c r="AW63" s="36"/>
      <c r="AX63" s="36"/>
      <c r="AY63" s="36"/>
      <c r="AZ63" s="36"/>
      <c r="BA63" s="36"/>
      <c r="BB63" s="36"/>
      <c r="BC63" s="36"/>
      <c r="BD63" s="36"/>
      <c r="BE63" s="36"/>
      <c r="BF63" s="36"/>
      <c r="BG63" s="36"/>
    </row>
    <row r="64" spans="1:59">
      <c r="A64" s="43"/>
      <c r="B64" s="43"/>
      <c r="C64" s="43"/>
      <c r="D64" s="43"/>
      <c r="E64" s="43"/>
      <c r="F64" s="43"/>
      <c r="G64" s="43"/>
      <c r="H64" s="43"/>
      <c r="I64" s="43"/>
      <c r="J64" s="43"/>
      <c r="K64" s="43"/>
      <c r="L64" s="43"/>
      <c r="M64" s="43">
        <v>63</v>
      </c>
      <c r="N64" s="49">
        <f t="shared" si="82"/>
        <v>0.37204280502523568</v>
      </c>
      <c r="O64" s="49">
        <f t="shared" si="83"/>
        <v>0.67644146368224667</v>
      </c>
      <c r="P64" s="49">
        <f t="shared" si="84"/>
        <v>0.60338421658986119</v>
      </c>
      <c r="Q64" s="49">
        <f t="shared" si="85"/>
        <v>0.16237408424908437</v>
      </c>
      <c r="R64" s="49">
        <f t="shared" si="86"/>
        <v>1.0295329670329665</v>
      </c>
      <c r="S64" s="49">
        <f t="shared" si="87"/>
        <v>0.69476190476190514</v>
      </c>
      <c r="T64" s="49">
        <f t="shared" si="88"/>
        <v>0.62</v>
      </c>
      <c r="U64" s="50">
        <f t="shared" si="89"/>
        <v>1.2348095238095247</v>
      </c>
      <c r="V64" s="50">
        <f t="shared" si="90"/>
        <v>0.61714285714285666</v>
      </c>
      <c r="W64" s="51">
        <f t="shared" si="91"/>
        <v>0.62461904761904741</v>
      </c>
      <c r="X64" s="50">
        <f t="shared" si="92"/>
        <v>0.16523809523809538</v>
      </c>
      <c r="Y64" s="50">
        <f t="shared" si="93"/>
        <v>0.19523809523809538</v>
      </c>
      <c r="Z64" s="51"/>
      <c r="AA64" s="43"/>
      <c r="AB64" s="43">
        <v>63</v>
      </c>
      <c r="AC64" s="49">
        <f t="shared" si="69"/>
        <v>0.34928571428571442</v>
      </c>
      <c r="AD64" s="49">
        <f t="shared" si="70"/>
        <v>0.62928571428571367</v>
      </c>
      <c r="AE64" s="49">
        <f t="shared" si="71"/>
        <v>0.60659922235023078</v>
      </c>
      <c r="AF64" s="49">
        <f t="shared" si="72"/>
        <v>0.1692857142857144</v>
      </c>
      <c r="AG64" s="49">
        <f t="shared" si="73"/>
        <v>1.03</v>
      </c>
      <c r="AH64" s="49">
        <f t="shared" si="74"/>
        <v>0.68928571428571372</v>
      </c>
      <c r="AI64" s="49">
        <f t="shared" si="75"/>
        <v>0.62</v>
      </c>
      <c r="AJ64" s="50">
        <f t="shared" si="76"/>
        <v>1.1719285714285703</v>
      </c>
      <c r="AK64" s="50">
        <f t="shared" si="77"/>
        <v>0.58592857142857191</v>
      </c>
      <c r="AL64" s="50">
        <f t="shared" si="78"/>
        <v>0.59385714285714242</v>
      </c>
      <c r="AM64" s="50">
        <f t="shared" si="79"/>
        <v>0.16071428571428562</v>
      </c>
      <c r="AN64" s="50">
        <f t="shared" si="80"/>
        <v>0.19071428571428561</v>
      </c>
      <c r="AO64" s="43"/>
      <c r="AP64" s="36"/>
      <c r="AQ64" s="36"/>
      <c r="AR64" s="36"/>
      <c r="AS64" s="36"/>
      <c r="AT64" s="36"/>
      <c r="AU64" s="36"/>
      <c r="AV64" s="36"/>
      <c r="AW64" s="36"/>
      <c r="AX64" s="36"/>
      <c r="AY64" s="36"/>
      <c r="AZ64" s="36"/>
      <c r="BA64" s="36"/>
      <c r="BB64" s="36"/>
      <c r="BC64" s="36"/>
      <c r="BD64" s="36"/>
      <c r="BE64" s="36"/>
      <c r="BF64" s="36"/>
      <c r="BG64" s="36"/>
    </row>
    <row r="65" spans="1:59">
      <c r="A65" s="43"/>
      <c r="B65" s="43"/>
      <c r="C65" s="43"/>
      <c r="D65" s="43"/>
      <c r="E65" s="43"/>
      <c r="F65" s="43"/>
      <c r="G65" s="43"/>
      <c r="H65" s="43"/>
      <c r="I65" s="43"/>
      <c r="J65" s="43"/>
      <c r="K65" s="43"/>
      <c r="L65" s="43"/>
      <c r="M65" s="43">
        <v>64</v>
      </c>
      <c r="N65" s="49">
        <f t="shared" si="82"/>
        <v>0.37231851409918781</v>
      </c>
      <c r="O65" s="49">
        <f t="shared" si="83"/>
        <v>0.67694275290761419</v>
      </c>
      <c r="P65" s="49">
        <f t="shared" si="84"/>
        <v>0.60372263824884731</v>
      </c>
      <c r="Q65" s="49">
        <f t="shared" si="85"/>
        <v>0.16252757659007672</v>
      </c>
      <c r="R65" s="49">
        <f t="shared" si="86"/>
        <v>1.0296890609390603</v>
      </c>
      <c r="S65" s="49">
        <f t="shared" si="87"/>
        <v>0.69523809523809565</v>
      </c>
      <c r="T65" s="49">
        <f t="shared" si="88"/>
        <v>0.62</v>
      </c>
      <c r="U65" s="50">
        <f t="shared" si="89"/>
        <v>1.2281904761904772</v>
      </c>
      <c r="V65" s="50">
        <f t="shared" si="90"/>
        <v>0.61385714285714232</v>
      </c>
      <c r="W65" s="51">
        <f t="shared" si="91"/>
        <v>0.62138095238095215</v>
      </c>
      <c r="X65" s="50">
        <f t="shared" si="92"/>
        <v>0.16476190476190491</v>
      </c>
      <c r="Y65" s="50">
        <f t="shared" si="93"/>
        <v>0.19476190476190491</v>
      </c>
      <c r="Z65" s="51"/>
      <c r="AA65" s="43"/>
      <c r="AB65" s="43">
        <v>64</v>
      </c>
      <c r="AC65" s="49">
        <f>$D$41</f>
        <v>0.35</v>
      </c>
      <c r="AD65" s="49">
        <f>$E$41</f>
        <v>0.63</v>
      </c>
      <c r="AE65" s="49">
        <f>$F$41</f>
        <v>0.60710685483870952</v>
      </c>
      <c r="AF65" s="49">
        <f>$G$41</f>
        <v>0.17</v>
      </c>
      <c r="AG65" s="49">
        <f>$H$41</f>
        <v>1.03</v>
      </c>
      <c r="AH65" s="49">
        <f>$I$41</f>
        <v>0.69</v>
      </c>
      <c r="AI65" s="49">
        <f>$J$41</f>
        <v>0.62</v>
      </c>
      <c r="AJ65" s="50">
        <f>$F$30</f>
        <v>1.1619999999999999</v>
      </c>
      <c r="AK65" s="50">
        <f>$C$30</f>
        <v>0.58099999999999996</v>
      </c>
      <c r="AL65" s="50">
        <f>$D$30</f>
        <v>0.58899999999999997</v>
      </c>
      <c r="AM65" s="50">
        <f>$G$30</f>
        <v>0.16</v>
      </c>
      <c r="AN65" s="50">
        <f>$H$30</f>
        <v>0.19</v>
      </c>
      <c r="AO65" s="43"/>
      <c r="AP65" s="36"/>
      <c r="AQ65" s="36"/>
      <c r="AR65" s="36"/>
      <c r="AS65" s="36"/>
      <c r="AT65" s="36"/>
      <c r="AU65" s="36"/>
      <c r="AV65" s="36"/>
      <c r="AW65" s="36"/>
      <c r="AX65" s="36"/>
      <c r="AY65" s="36"/>
      <c r="AZ65" s="36"/>
      <c r="BA65" s="36"/>
      <c r="BB65" s="36"/>
      <c r="BC65" s="36"/>
      <c r="BD65" s="36"/>
      <c r="BE65" s="36"/>
      <c r="BF65" s="36"/>
      <c r="BG65" s="36"/>
    </row>
    <row r="66" spans="1:59">
      <c r="A66" s="43"/>
      <c r="B66" s="43"/>
      <c r="C66" s="43"/>
      <c r="D66" s="43"/>
      <c r="E66" s="43"/>
      <c r="F66" s="43"/>
      <c r="G66" s="43"/>
      <c r="H66" s="43"/>
      <c r="I66" s="43"/>
      <c r="J66" s="43"/>
      <c r="K66" s="43"/>
      <c r="L66" s="43"/>
      <c r="M66" s="43">
        <v>65</v>
      </c>
      <c r="N66" s="49">
        <f t="shared" si="82"/>
        <v>0.37259422317313995</v>
      </c>
      <c r="O66" s="49">
        <f t="shared" si="83"/>
        <v>0.67744404213298171</v>
      </c>
      <c r="P66" s="49">
        <f t="shared" si="84"/>
        <v>0.60406105990783343</v>
      </c>
      <c r="Q66" s="49">
        <f t="shared" si="85"/>
        <v>0.16268106893106907</v>
      </c>
      <c r="R66" s="49">
        <f t="shared" si="86"/>
        <v>1.0298451548451542</v>
      </c>
      <c r="S66" s="49">
        <f t="shared" si="87"/>
        <v>0.69571428571428617</v>
      </c>
      <c r="T66" s="49">
        <f t="shared" si="88"/>
        <v>0.62</v>
      </c>
      <c r="U66" s="50">
        <f t="shared" si="89"/>
        <v>1.2215714285714296</v>
      </c>
      <c r="V66" s="50">
        <f t="shared" si="90"/>
        <v>0.61057142857142799</v>
      </c>
      <c r="W66" s="51">
        <f t="shared" si="91"/>
        <v>0.61814285714285688</v>
      </c>
      <c r="X66" s="50">
        <f t="shared" si="92"/>
        <v>0.16428571428571445</v>
      </c>
      <c r="Y66" s="50">
        <f t="shared" si="93"/>
        <v>0.19428571428571445</v>
      </c>
      <c r="Z66" s="51"/>
      <c r="AA66" s="43"/>
      <c r="AB66" s="43">
        <v>65</v>
      </c>
      <c r="AC66" s="49">
        <f>AC65+(AC79-AC65)/14</f>
        <v>0.3507142857142857</v>
      </c>
      <c r="AD66" s="49">
        <f>AD65+($AD$79-$AD$65)/14</f>
        <v>0.63071428571428567</v>
      </c>
      <c r="AE66" s="49">
        <f>AE65+($AE$79-$AE$65)/14</f>
        <v>0.60787338280806424</v>
      </c>
      <c r="AF66" s="49">
        <f>AF65+($AF$79-$AF$65)/14</f>
        <v>0.17071428571428574</v>
      </c>
      <c r="AG66" s="49">
        <f>AG65+($AG$79-$AG$65)/14</f>
        <v>1.0307142857142857</v>
      </c>
      <c r="AH66" s="49">
        <f>AH65+($AH$79-$AH$65)/14</f>
        <v>0.69071428571428561</v>
      </c>
      <c r="AI66" s="49">
        <f>AI65+(AI79-AI65)/14</f>
        <v>0.62071428571428566</v>
      </c>
      <c r="AJ66" s="50">
        <f>AJ65+($AJ$79-$AJ$65)/14</f>
        <v>1.1501428571428571</v>
      </c>
      <c r="AK66" s="50">
        <f>AK65+($AK$79-$AK$65)/14</f>
        <v>0.57507142857142857</v>
      </c>
      <c r="AL66" s="50">
        <f>AL65+($AL$79-$AL$65)/14</f>
        <v>0.58278571428571424</v>
      </c>
      <c r="AM66" s="50">
        <f>AM65+($AM$79-$AM$65)/14</f>
        <v>0.15928571428571428</v>
      </c>
      <c r="AN66" s="50">
        <f>AN65+($AN$79-$AN$65)/14</f>
        <v>0.19</v>
      </c>
      <c r="AO66" s="43"/>
      <c r="AP66" s="36"/>
      <c r="AQ66" s="36"/>
      <c r="AR66" s="36"/>
      <c r="AS66" s="36"/>
      <c r="AT66" s="36"/>
      <c r="AU66" s="36"/>
      <c r="AV66" s="36"/>
      <c r="AW66" s="36"/>
      <c r="AX66" s="36"/>
      <c r="AY66" s="36"/>
      <c r="AZ66" s="36"/>
      <c r="BA66" s="36"/>
      <c r="BB66" s="36"/>
      <c r="BC66" s="36"/>
      <c r="BD66" s="36"/>
      <c r="BE66" s="36"/>
      <c r="BF66" s="36"/>
      <c r="BG66" s="36"/>
    </row>
    <row r="67" spans="1:59">
      <c r="A67" s="43"/>
      <c r="B67" s="43"/>
      <c r="C67" s="43"/>
      <c r="D67" s="43"/>
      <c r="E67" s="43"/>
      <c r="F67" s="43"/>
      <c r="G67" s="43"/>
      <c r="H67" s="43"/>
      <c r="I67" s="43"/>
      <c r="J67" s="43"/>
      <c r="K67" s="43"/>
      <c r="L67" s="43"/>
      <c r="M67" s="43">
        <v>66</v>
      </c>
      <c r="N67" s="49">
        <f t="shared" si="82"/>
        <v>0.37286993224709208</v>
      </c>
      <c r="O67" s="49">
        <f t="shared" si="83"/>
        <v>0.67794533135834922</v>
      </c>
      <c r="P67" s="49">
        <f t="shared" si="84"/>
        <v>0.60439948156681955</v>
      </c>
      <c r="Q67" s="49">
        <f t="shared" si="85"/>
        <v>0.16283456127206142</v>
      </c>
      <c r="R67" s="49">
        <f t="shared" si="86"/>
        <v>1.030001248751248</v>
      </c>
      <c r="S67" s="49">
        <f t="shared" si="87"/>
        <v>0.69619047619047669</v>
      </c>
      <c r="T67" s="49">
        <f t="shared" si="88"/>
        <v>0.62</v>
      </c>
      <c r="U67" s="50">
        <f t="shared" si="89"/>
        <v>1.2149523809523821</v>
      </c>
      <c r="V67" s="50">
        <f t="shared" si="90"/>
        <v>0.60728571428571365</v>
      </c>
      <c r="W67" s="51">
        <f t="shared" si="91"/>
        <v>0.61490476190476162</v>
      </c>
      <c r="X67" s="50">
        <f t="shared" si="92"/>
        <v>0.16380952380952399</v>
      </c>
      <c r="Y67" s="50">
        <f t="shared" si="93"/>
        <v>0.19380952380952399</v>
      </c>
      <c r="Z67" s="51"/>
      <c r="AA67" s="43"/>
      <c r="AB67" s="43">
        <v>66</v>
      </c>
      <c r="AC67" s="49">
        <f t="shared" ref="AC67:AC78" si="94">AC66+($AC$79-$AC$65)/14</f>
        <v>0.35142857142857142</v>
      </c>
      <c r="AD67" s="49">
        <f t="shared" ref="AD67:AD78" si="95">AD66+($AD$79-$AD$65)/14</f>
        <v>0.63142857142857134</v>
      </c>
      <c r="AE67" s="49">
        <f t="shared" ref="AE67:AE78" si="96">AE66+($AE$79-$AE$65)/14</f>
        <v>0.60863991077741897</v>
      </c>
      <c r="AF67" s="49">
        <f t="shared" ref="AF67:AF78" si="97">AF66+($AF$79-$AF$65)/14</f>
        <v>0.17142857142857146</v>
      </c>
      <c r="AG67" s="49">
        <f t="shared" ref="AG67:AG78" si="98">AG66+($AG$79-$AG$65)/14</f>
        <v>1.0314285714285714</v>
      </c>
      <c r="AH67" s="49">
        <f t="shared" ref="AH67:AH78" si="99">AH66+($AH$79-$AH$65)/14</f>
        <v>0.69142857142857128</v>
      </c>
      <c r="AI67" s="49">
        <f t="shared" ref="AI67:AI78" si="100">AI66+($AI$79-$AI$65)/14</f>
        <v>0.62142857142857133</v>
      </c>
      <c r="AJ67" s="50">
        <f t="shared" ref="AJ67:AJ78" si="101">AJ66+($AJ$79-$AJ$65)/14</f>
        <v>1.1382857142857143</v>
      </c>
      <c r="AK67" s="50">
        <f t="shared" ref="AK67:AK78" si="102">AK66+($AK$79-$AK$65)/14</f>
        <v>0.56914285714285717</v>
      </c>
      <c r="AL67" s="50">
        <f t="shared" ref="AL67:AL78" si="103">AL66+($AL$79-$AL$65)/14</f>
        <v>0.57657142857142851</v>
      </c>
      <c r="AM67" s="50">
        <f t="shared" ref="AM67:AM78" si="104">AM66+($AM$79-$AM$65)/14</f>
        <v>0.15857142857142856</v>
      </c>
      <c r="AN67" s="50">
        <f t="shared" ref="AN67:AN78" si="105">AN66+($AN$79-$AN$65)/14</f>
        <v>0.19</v>
      </c>
      <c r="AO67" s="43"/>
      <c r="AP67" s="36"/>
      <c r="AQ67" s="36"/>
      <c r="AR67" s="36"/>
      <c r="AS67" s="36"/>
      <c r="AT67" s="36"/>
      <c r="AU67" s="36"/>
      <c r="AV67" s="36"/>
      <c r="AW67" s="36"/>
      <c r="AX67" s="36"/>
      <c r="AY67" s="36"/>
      <c r="AZ67" s="36"/>
      <c r="BA67" s="36"/>
      <c r="BB67" s="36"/>
      <c r="BC67" s="36"/>
      <c r="BD67" s="36"/>
      <c r="BE67" s="36"/>
      <c r="BF67" s="36"/>
      <c r="BG67" s="36"/>
    </row>
    <row r="68" spans="1:59">
      <c r="A68" s="43"/>
      <c r="B68" s="43"/>
      <c r="C68" s="43"/>
      <c r="D68" s="43"/>
      <c r="E68" s="43"/>
      <c r="F68" s="43"/>
      <c r="G68" s="43"/>
      <c r="H68" s="43"/>
      <c r="I68" s="43"/>
      <c r="J68" s="43"/>
      <c r="K68" s="43"/>
      <c r="L68" s="43"/>
      <c r="M68" s="43">
        <v>67</v>
      </c>
      <c r="N68" s="49">
        <f t="shared" si="82"/>
        <v>0.37314564132104422</v>
      </c>
      <c r="O68" s="49">
        <f t="shared" si="83"/>
        <v>0.67844662058371674</v>
      </c>
      <c r="P68" s="49">
        <f t="shared" si="84"/>
        <v>0.60473790322580567</v>
      </c>
      <c r="Q68" s="49">
        <f t="shared" si="85"/>
        <v>0.16298805361305377</v>
      </c>
      <c r="R68" s="49">
        <f t="shared" si="86"/>
        <v>1.0301573426573418</v>
      </c>
      <c r="S68" s="49">
        <f t="shared" si="87"/>
        <v>0.69666666666666721</v>
      </c>
      <c r="T68" s="49">
        <f t="shared" si="88"/>
        <v>0.62</v>
      </c>
      <c r="U68" s="50">
        <f t="shared" si="89"/>
        <v>1.2083333333333346</v>
      </c>
      <c r="V68" s="50">
        <f t="shared" si="90"/>
        <v>0.60399999999999932</v>
      </c>
      <c r="W68" s="51">
        <f t="shared" si="91"/>
        <v>0.61166666666666636</v>
      </c>
      <c r="X68" s="50">
        <f t="shared" si="92"/>
        <v>0.16333333333333352</v>
      </c>
      <c r="Y68" s="50">
        <f t="shared" si="93"/>
        <v>0.19333333333333352</v>
      </c>
      <c r="Z68" s="51"/>
      <c r="AA68" s="43"/>
      <c r="AB68" s="43">
        <v>67</v>
      </c>
      <c r="AC68" s="49">
        <f t="shared" si="94"/>
        <v>0.35214285714285715</v>
      </c>
      <c r="AD68" s="49">
        <f t="shared" si="95"/>
        <v>0.63214285714285701</v>
      </c>
      <c r="AE68" s="49">
        <f t="shared" si="96"/>
        <v>0.60940643874677369</v>
      </c>
      <c r="AF68" s="49">
        <f t="shared" si="97"/>
        <v>0.17214285714285718</v>
      </c>
      <c r="AG68" s="49">
        <f t="shared" si="98"/>
        <v>1.032142857142857</v>
      </c>
      <c r="AH68" s="49">
        <f t="shared" si="99"/>
        <v>0.69214285714285695</v>
      </c>
      <c r="AI68" s="49">
        <f t="shared" si="100"/>
        <v>0.622142857142857</v>
      </c>
      <c r="AJ68" s="50">
        <f t="shared" si="101"/>
        <v>1.1264285714285716</v>
      </c>
      <c r="AK68" s="50">
        <f t="shared" si="102"/>
        <v>0.56321428571428578</v>
      </c>
      <c r="AL68" s="50">
        <f t="shared" si="103"/>
        <v>0.57035714285714278</v>
      </c>
      <c r="AM68" s="50">
        <f t="shared" si="104"/>
        <v>0.15785714285714283</v>
      </c>
      <c r="AN68" s="50">
        <f t="shared" si="105"/>
        <v>0.19</v>
      </c>
      <c r="AO68" s="43"/>
      <c r="AP68" s="36"/>
      <c r="AQ68" s="36"/>
      <c r="AR68" s="36"/>
      <c r="AS68" s="36"/>
      <c r="AT68" s="36"/>
      <c r="AU68" s="36"/>
      <c r="AV68" s="36"/>
      <c r="AW68" s="36"/>
      <c r="AX68" s="36"/>
      <c r="AY68" s="36"/>
      <c r="AZ68" s="36"/>
      <c r="BA68" s="36"/>
      <c r="BB68" s="36"/>
      <c r="BC68" s="36"/>
      <c r="BD68" s="36"/>
      <c r="BE68" s="36"/>
      <c r="BF68" s="36"/>
      <c r="BG68" s="36"/>
    </row>
    <row r="69" spans="1:59">
      <c r="A69" s="43"/>
      <c r="B69" s="43"/>
      <c r="C69" s="43"/>
      <c r="D69" s="43"/>
      <c r="E69" s="43"/>
      <c r="F69" s="43"/>
      <c r="G69" s="43"/>
      <c r="H69" s="43"/>
      <c r="I69" s="43"/>
      <c r="J69" s="43"/>
      <c r="K69" s="43"/>
      <c r="L69" s="43"/>
      <c r="M69" s="43">
        <v>68</v>
      </c>
      <c r="N69" s="49">
        <f t="shared" si="82"/>
        <v>0.37342135039499635</v>
      </c>
      <c r="O69" s="49">
        <f t="shared" si="83"/>
        <v>0.67894790980908426</v>
      </c>
      <c r="P69" s="49">
        <f t="shared" si="84"/>
        <v>0.60507632488479179</v>
      </c>
      <c r="Q69" s="49">
        <f t="shared" si="85"/>
        <v>0.16314154595404612</v>
      </c>
      <c r="R69" s="49">
        <f t="shared" si="86"/>
        <v>1.0303134365634357</v>
      </c>
      <c r="S69" s="49">
        <f t="shared" si="87"/>
        <v>0.69714285714285773</v>
      </c>
      <c r="T69" s="49">
        <f t="shared" si="88"/>
        <v>0.62</v>
      </c>
      <c r="U69" s="50">
        <f t="shared" si="89"/>
        <v>1.2017142857142871</v>
      </c>
      <c r="V69" s="50">
        <f t="shared" si="90"/>
        <v>0.60071428571428498</v>
      </c>
      <c r="W69" s="51">
        <f t="shared" si="91"/>
        <v>0.6084285714285711</v>
      </c>
      <c r="X69" s="50">
        <f t="shared" si="92"/>
        <v>0.16285714285714306</v>
      </c>
      <c r="Y69" s="50">
        <f t="shared" si="93"/>
        <v>0.19285714285714306</v>
      </c>
      <c r="Z69" s="51"/>
      <c r="AA69" s="43"/>
      <c r="AB69" s="43">
        <v>68</v>
      </c>
      <c r="AC69" s="49">
        <f t="shared" si="94"/>
        <v>0.35285714285714287</v>
      </c>
      <c r="AD69" s="49">
        <f t="shared" si="95"/>
        <v>0.63285714285714267</v>
      </c>
      <c r="AE69" s="49">
        <f t="shared" si="96"/>
        <v>0.61017296671612842</v>
      </c>
      <c r="AF69" s="49">
        <f t="shared" si="97"/>
        <v>0.1728571428571429</v>
      </c>
      <c r="AG69" s="49">
        <f t="shared" si="98"/>
        <v>1.0328571428571427</v>
      </c>
      <c r="AH69" s="49">
        <f t="shared" si="99"/>
        <v>0.69285714285714262</v>
      </c>
      <c r="AI69" s="49">
        <f t="shared" si="100"/>
        <v>0.62285714285714266</v>
      </c>
      <c r="AJ69" s="50">
        <f t="shared" si="101"/>
        <v>1.1145714285714288</v>
      </c>
      <c r="AK69" s="50">
        <f t="shared" si="102"/>
        <v>0.55728571428571438</v>
      </c>
      <c r="AL69" s="50">
        <f t="shared" si="103"/>
        <v>0.56414285714285706</v>
      </c>
      <c r="AM69" s="50">
        <f t="shared" si="104"/>
        <v>0.15714285714285711</v>
      </c>
      <c r="AN69" s="50">
        <f t="shared" si="105"/>
        <v>0.19</v>
      </c>
      <c r="AO69" s="43"/>
      <c r="AP69" s="36"/>
      <c r="AQ69" s="36"/>
      <c r="AR69" s="36"/>
      <c r="AS69" s="36"/>
      <c r="AT69" s="36"/>
      <c r="AU69" s="36"/>
      <c r="AV69" s="36"/>
      <c r="AW69" s="36"/>
      <c r="AX69" s="36"/>
      <c r="AY69" s="36"/>
      <c r="AZ69" s="36"/>
      <c r="BA69" s="36"/>
      <c r="BB69" s="36"/>
      <c r="BC69" s="36"/>
      <c r="BD69" s="36"/>
      <c r="BE69" s="36"/>
      <c r="BF69" s="36"/>
      <c r="BG69" s="36"/>
    </row>
    <row r="70" spans="1:59">
      <c r="A70" s="43"/>
      <c r="B70" s="43"/>
      <c r="C70" s="43"/>
      <c r="D70" s="43"/>
      <c r="E70" s="43"/>
      <c r="F70" s="43"/>
      <c r="G70" s="43"/>
      <c r="H70" s="43"/>
      <c r="I70" s="43"/>
      <c r="J70" s="43"/>
      <c r="K70" s="43"/>
      <c r="L70" s="43"/>
      <c r="M70" s="43">
        <v>69</v>
      </c>
      <c r="N70" s="49">
        <f t="shared" si="82"/>
        <v>0.37369705946894849</v>
      </c>
      <c r="O70" s="49">
        <f t="shared" si="83"/>
        <v>0.67944919903445178</v>
      </c>
      <c r="P70" s="49">
        <f t="shared" si="84"/>
        <v>0.60541474654377792</v>
      </c>
      <c r="Q70" s="49">
        <f t="shared" si="85"/>
        <v>0.16329503829503847</v>
      </c>
      <c r="R70" s="49">
        <f t="shared" si="86"/>
        <v>1.0304695304695295</v>
      </c>
      <c r="S70" s="49">
        <f t="shared" si="87"/>
        <v>0.69761904761904825</v>
      </c>
      <c r="T70" s="49">
        <f t="shared" si="88"/>
        <v>0.62</v>
      </c>
      <c r="U70" s="50">
        <f t="shared" si="89"/>
        <v>1.1950952380952395</v>
      </c>
      <c r="V70" s="50">
        <f t="shared" si="90"/>
        <v>0.59742857142857064</v>
      </c>
      <c r="W70" s="51">
        <f t="shared" si="91"/>
        <v>0.60519047619047583</v>
      </c>
      <c r="X70" s="50">
        <f t="shared" si="92"/>
        <v>0.1623809523809526</v>
      </c>
      <c r="Y70" s="50">
        <f t="shared" si="93"/>
        <v>0.1923809523809526</v>
      </c>
      <c r="Z70" s="51"/>
      <c r="AA70" s="43"/>
      <c r="AB70" s="43">
        <v>69</v>
      </c>
      <c r="AC70" s="49">
        <f t="shared" si="94"/>
        <v>0.35357142857142859</v>
      </c>
      <c r="AD70" s="49">
        <f t="shared" si="95"/>
        <v>0.63357142857142834</v>
      </c>
      <c r="AE70" s="49">
        <f t="shared" si="96"/>
        <v>0.61093949468548314</v>
      </c>
      <c r="AF70" s="49">
        <f t="shared" si="97"/>
        <v>0.17357142857142863</v>
      </c>
      <c r="AG70" s="49">
        <f t="shared" si="98"/>
        <v>1.0335714285714284</v>
      </c>
      <c r="AH70" s="49">
        <f t="shared" si="99"/>
        <v>0.69357142857142828</v>
      </c>
      <c r="AI70" s="49">
        <f t="shared" si="100"/>
        <v>0.62357142857142833</v>
      </c>
      <c r="AJ70" s="50">
        <f t="shared" si="101"/>
        <v>1.102714285714286</v>
      </c>
      <c r="AK70" s="50">
        <f t="shared" si="102"/>
        <v>0.55135714285714299</v>
      </c>
      <c r="AL70" s="50">
        <f t="shared" si="103"/>
        <v>0.55792857142857133</v>
      </c>
      <c r="AM70" s="50">
        <f t="shared" si="104"/>
        <v>0.15642857142857139</v>
      </c>
      <c r="AN70" s="50">
        <f t="shared" si="105"/>
        <v>0.19</v>
      </c>
      <c r="AO70" s="43"/>
      <c r="AP70" s="36"/>
      <c r="AQ70" s="36"/>
      <c r="AR70" s="36"/>
      <c r="AS70" s="36"/>
      <c r="AT70" s="36"/>
      <c r="AU70" s="36"/>
      <c r="AV70" s="36"/>
      <c r="AW70" s="36"/>
      <c r="AX70" s="36"/>
      <c r="AY70" s="36"/>
      <c r="AZ70" s="36"/>
      <c r="BA70" s="36"/>
      <c r="BB70" s="36"/>
      <c r="BC70" s="36"/>
      <c r="BD70" s="36"/>
      <c r="BE70" s="36"/>
      <c r="BF70" s="36"/>
      <c r="BG70" s="36"/>
    </row>
    <row r="71" spans="1:59">
      <c r="A71" s="43"/>
      <c r="B71" s="43"/>
      <c r="C71" s="43"/>
      <c r="D71" s="43"/>
      <c r="E71" s="43"/>
      <c r="F71" s="43"/>
      <c r="G71" s="43"/>
      <c r="H71" s="43"/>
      <c r="I71" s="43"/>
      <c r="J71" s="43"/>
      <c r="K71" s="43"/>
      <c r="L71" s="43"/>
      <c r="M71" s="43">
        <v>70</v>
      </c>
      <c r="N71" s="49">
        <f t="shared" si="82"/>
        <v>0.37397276854290062</v>
      </c>
      <c r="O71" s="49">
        <f t="shared" si="83"/>
        <v>0.6799504882598193</v>
      </c>
      <c r="P71" s="49">
        <f t="shared" si="84"/>
        <v>0.60575316820276404</v>
      </c>
      <c r="Q71" s="49">
        <f t="shared" si="85"/>
        <v>0.16344853063603082</v>
      </c>
      <c r="R71" s="49">
        <f t="shared" si="86"/>
        <v>1.0306256243756233</v>
      </c>
      <c r="S71" s="49">
        <f t="shared" si="87"/>
        <v>0.69809523809523877</v>
      </c>
      <c r="T71" s="49">
        <f t="shared" si="88"/>
        <v>0.62</v>
      </c>
      <c r="U71" s="50">
        <f t="shared" si="89"/>
        <v>1.188476190476192</v>
      </c>
      <c r="V71" s="50">
        <f t="shared" si="90"/>
        <v>0.59414285714285631</v>
      </c>
      <c r="W71" s="51">
        <f t="shared" si="91"/>
        <v>0.60195238095238057</v>
      </c>
      <c r="X71" s="50">
        <f t="shared" si="92"/>
        <v>0.16190476190476213</v>
      </c>
      <c r="Y71" s="50">
        <f t="shared" si="93"/>
        <v>0.19190476190476213</v>
      </c>
      <c r="Z71" s="51"/>
      <c r="AA71" s="43"/>
      <c r="AB71" s="43">
        <v>70</v>
      </c>
      <c r="AC71" s="49">
        <f t="shared" si="94"/>
        <v>0.35428571428571431</v>
      </c>
      <c r="AD71" s="49">
        <f t="shared" si="95"/>
        <v>0.63428571428571401</v>
      </c>
      <c r="AE71" s="49">
        <f t="shared" si="96"/>
        <v>0.61170602265483787</v>
      </c>
      <c r="AF71" s="49">
        <f t="shared" si="97"/>
        <v>0.17428571428571435</v>
      </c>
      <c r="AG71" s="49">
        <f t="shared" si="98"/>
        <v>1.034285714285714</v>
      </c>
      <c r="AH71" s="49">
        <f t="shared" si="99"/>
        <v>0.69428571428571395</v>
      </c>
      <c r="AI71" s="49">
        <f t="shared" si="100"/>
        <v>0.624285714285714</v>
      </c>
      <c r="AJ71" s="50">
        <f t="shared" si="101"/>
        <v>1.0908571428571432</v>
      </c>
      <c r="AK71" s="50">
        <f t="shared" si="102"/>
        <v>0.5454285714285716</v>
      </c>
      <c r="AL71" s="50">
        <f t="shared" si="103"/>
        <v>0.5517142857142856</v>
      </c>
      <c r="AM71" s="50">
        <f t="shared" si="104"/>
        <v>0.15571428571428567</v>
      </c>
      <c r="AN71" s="50">
        <f t="shared" si="105"/>
        <v>0.19</v>
      </c>
      <c r="AO71" s="43"/>
      <c r="AP71" s="36"/>
      <c r="AQ71" s="36"/>
      <c r="AR71" s="36"/>
      <c r="AS71" s="36"/>
      <c r="AT71" s="36"/>
      <c r="AU71" s="36"/>
      <c r="AV71" s="36"/>
      <c r="AW71" s="36"/>
      <c r="AX71" s="36"/>
      <c r="AY71" s="36"/>
      <c r="AZ71" s="36"/>
      <c r="BA71" s="36"/>
      <c r="BB71" s="36"/>
      <c r="BC71" s="36"/>
      <c r="BD71" s="36"/>
      <c r="BE71" s="36"/>
      <c r="BF71" s="36"/>
      <c r="BG71" s="36"/>
    </row>
    <row r="72" spans="1:59">
      <c r="A72" s="43"/>
      <c r="B72" s="43"/>
      <c r="C72" s="43"/>
      <c r="D72" s="43"/>
      <c r="E72" s="43"/>
      <c r="F72" s="43"/>
      <c r="G72" s="43"/>
      <c r="H72" s="43"/>
      <c r="I72" s="43"/>
      <c r="J72" s="43"/>
      <c r="K72" s="43"/>
      <c r="L72" s="43"/>
      <c r="M72" s="43">
        <v>71</v>
      </c>
      <c r="N72" s="49">
        <f t="shared" si="82"/>
        <v>0.37424847761685276</v>
      </c>
      <c r="O72" s="49">
        <f t="shared" si="83"/>
        <v>0.68045177748518682</v>
      </c>
      <c r="P72" s="49">
        <f t="shared" si="84"/>
        <v>0.60609158986175016</v>
      </c>
      <c r="Q72" s="49">
        <f t="shared" si="85"/>
        <v>0.16360202297702317</v>
      </c>
      <c r="R72" s="49">
        <f t="shared" si="86"/>
        <v>1.0307817182817172</v>
      </c>
      <c r="S72" s="49">
        <f t="shared" si="87"/>
        <v>0.69857142857142929</v>
      </c>
      <c r="T72" s="49">
        <f t="shared" si="88"/>
        <v>0.62</v>
      </c>
      <c r="U72" s="50">
        <f t="shared" si="89"/>
        <v>1.1818571428571445</v>
      </c>
      <c r="V72" s="50">
        <f t="shared" si="90"/>
        <v>0.59085714285714197</v>
      </c>
      <c r="W72" s="51">
        <f t="shared" si="91"/>
        <v>0.59871428571428531</v>
      </c>
      <c r="X72" s="50">
        <f t="shared" si="92"/>
        <v>0.16142857142857167</v>
      </c>
      <c r="Y72" s="50">
        <f t="shared" si="93"/>
        <v>0.19142857142857167</v>
      </c>
      <c r="Z72" s="51"/>
      <c r="AA72" s="43"/>
      <c r="AB72" s="43">
        <v>71</v>
      </c>
      <c r="AC72" s="49">
        <f t="shared" si="94"/>
        <v>0.35500000000000004</v>
      </c>
      <c r="AD72" s="49">
        <f t="shared" si="95"/>
        <v>0.63499999999999968</v>
      </c>
      <c r="AE72" s="49">
        <f t="shared" si="96"/>
        <v>0.61247255062419259</v>
      </c>
      <c r="AF72" s="49">
        <f t="shared" si="97"/>
        <v>0.17500000000000007</v>
      </c>
      <c r="AG72" s="49">
        <f t="shared" si="98"/>
        <v>1.0349999999999997</v>
      </c>
      <c r="AH72" s="49">
        <f t="shared" si="99"/>
        <v>0.69499999999999962</v>
      </c>
      <c r="AI72" s="49">
        <f t="shared" si="100"/>
        <v>0.62499999999999967</v>
      </c>
      <c r="AJ72" s="50">
        <f t="shared" si="101"/>
        <v>1.0790000000000004</v>
      </c>
      <c r="AK72" s="50">
        <f t="shared" si="102"/>
        <v>0.5395000000000002</v>
      </c>
      <c r="AL72" s="50">
        <f t="shared" si="103"/>
        <v>0.54549999999999987</v>
      </c>
      <c r="AM72" s="50">
        <f t="shared" si="104"/>
        <v>0.15499999999999994</v>
      </c>
      <c r="AN72" s="50">
        <f t="shared" si="105"/>
        <v>0.19</v>
      </c>
      <c r="AO72" s="43"/>
      <c r="AP72" s="36"/>
      <c r="AQ72" s="36"/>
      <c r="AR72" s="36"/>
      <c r="AS72" s="36"/>
      <c r="AT72" s="36"/>
      <c r="AU72" s="36"/>
      <c r="AV72" s="36"/>
      <c r="AW72" s="36"/>
      <c r="AX72" s="36"/>
      <c r="AY72" s="36"/>
      <c r="AZ72" s="36"/>
      <c r="BA72" s="36"/>
      <c r="BB72" s="36"/>
      <c r="BC72" s="36"/>
      <c r="BD72" s="36"/>
      <c r="BE72" s="36"/>
      <c r="BF72" s="36"/>
      <c r="BG72" s="36"/>
    </row>
    <row r="73" spans="1:59">
      <c r="A73" s="43"/>
      <c r="B73" s="43"/>
      <c r="C73" s="43"/>
      <c r="D73" s="43"/>
      <c r="E73" s="43"/>
      <c r="F73" s="43"/>
      <c r="G73" s="43"/>
      <c r="H73" s="43"/>
      <c r="I73" s="43"/>
      <c r="J73" s="43"/>
      <c r="K73" s="43"/>
      <c r="L73" s="43"/>
      <c r="M73" s="43">
        <v>72</v>
      </c>
      <c r="N73" s="49">
        <f t="shared" si="82"/>
        <v>0.37452418669080489</v>
      </c>
      <c r="O73" s="49">
        <f t="shared" si="83"/>
        <v>0.68095306671055433</v>
      </c>
      <c r="P73" s="49">
        <f t="shared" si="84"/>
        <v>0.60643001152073628</v>
      </c>
      <c r="Q73" s="49">
        <f t="shared" si="85"/>
        <v>0.16375551531801552</v>
      </c>
      <c r="R73" s="49">
        <f t="shared" si="86"/>
        <v>1.030937812187811</v>
      </c>
      <c r="S73" s="49">
        <f t="shared" si="87"/>
        <v>0.69904761904761981</v>
      </c>
      <c r="T73" s="49">
        <f t="shared" si="88"/>
        <v>0.62</v>
      </c>
      <c r="U73" s="50">
        <f t="shared" si="89"/>
        <v>1.175238095238097</v>
      </c>
      <c r="V73" s="50">
        <f t="shared" si="90"/>
        <v>0.58757142857142763</v>
      </c>
      <c r="W73" s="51">
        <f t="shared" si="91"/>
        <v>0.59547619047619005</v>
      </c>
      <c r="X73" s="50">
        <f t="shared" si="92"/>
        <v>0.16095238095238121</v>
      </c>
      <c r="Y73" s="50">
        <f t="shared" si="93"/>
        <v>0.19095238095238121</v>
      </c>
      <c r="Z73" s="51"/>
      <c r="AA73" s="43"/>
      <c r="AB73" s="43">
        <v>72</v>
      </c>
      <c r="AC73" s="49">
        <f t="shared" si="94"/>
        <v>0.35571428571428576</v>
      </c>
      <c r="AD73" s="49">
        <f t="shared" si="95"/>
        <v>0.63571428571428534</v>
      </c>
      <c r="AE73" s="49">
        <f t="shared" si="96"/>
        <v>0.61323907859354732</v>
      </c>
      <c r="AF73" s="49">
        <f t="shared" si="97"/>
        <v>0.1757142857142858</v>
      </c>
      <c r="AG73" s="49">
        <f t="shared" si="98"/>
        <v>1.0357142857142854</v>
      </c>
      <c r="AH73" s="49">
        <f t="shared" si="99"/>
        <v>0.69571428571428529</v>
      </c>
      <c r="AI73" s="49">
        <f t="shared" si="100"/>
        <v>0.62571428571428533</v>
      </c>
      <c r="AJ73" s="50">
        <f t="shared" si="101"/>
        <v>1.0671428571428576</v>
      </c>
      <c r="AK73" s="50">
        <f t="shared" si="102"/>
        <v>0.53357142857142881</v>
      </c>
      <c r="AL73" s="50">
        <f t="shared" si="103"/>
        <v>0.53928571428571415</v>
      </c>
      <c r="AM73" s="50">
        <f t="shared" si="104"/>
        <v>0.15428571428571422</v>
      </c>
      <c r="AN73" s="50">
        <f t="shared" si="105"/>
        <v>0.19</v>
      </c>
      <c r="AO73" s="43"/>
      <c r="AP73" s="36"/>
      <c r="AQ73" s="36"/>
      <c r="AR73" s="36"/>
      <c r="AS73" s="36"/>
      <c r="AT73" s="36"/>
      <c r="AU73" s="36"/>
      <c r="AV73" s="36"/>
      <c r="AW73" s="36"/>
      <c r="AX73" s="36"/>
      <c r="AY73" s="36"/>
      <c r="AZ73" s="36"/>
      <c r="BA73" s="36"/>
      <c r="BB73" s="36"/>
      <c r="BC73" s="36"/>
      <c r="BD73" s="36"/>
      <c r="BE73" s="36"/>
      <c r="BF73" s="36"/>
      <c r="BG73" s="36"/>
    </row>
    <row r="74" spans="1:59">
      <c r="A74" s="43"/>
      <c r="B74" s="43"/>
      <c r="C74" s="43"/>
      <c r="D74" s="43"/>
      <c r="E74" s="43"/>
      <c r="F74" s="43"/>
      <c r="G74" s="43"/>
      <c r="H74" s="43"/>
      <c r="I74" s="43"/>
      <c r="J74" s="43"/>
      <c r="K74" s="43"/>
      <c r="L74" s="43"/>
      <c r="M74" s="43">
        <v>73</v>
      </c>
      <c r="N74" s="49">
        <f t="shared" si="82"/>
        <v>0.37479989576475703</v>
      </c>
      <c r="O74" s="49">
        <f t="shared" si="83"/>
        <v>0.68145435593592185</v>
      </c>
      <c r="P74" s="49">
        <f t="shared" si="84"/>
        <v>0.6067684331797224</v>
      </c>
      <c r="Q74" s="49">
        <f t="shared" si="85"/>
        <v>0.16390900765900787</v>
      </c>
      <c r="R74" s="49">
        <f t="shared" si="86"/>
        <v>1.0310939060939048</v>
      </c>
      <c r="S74" s="49">
        <f t="shared" si="87"/>
        <v>0.69952380952381032</v>
      </c>
      <c r="T74" s="49">
        <f t="shared" si="88"/>
        <v>0.62</v>
      </c>
      <c r="U74" s="50">
        <f t="shared" si="89"/>
        <v>1.1686190476190494</v>
      </c>
      <c r="V74" s="50">
        <f t="shared" si="90"/>
        <v>0.5842857142857133</v>
      </c>
      <c r="W74" s="51">
        <f t="shared" si="91"/>
        <v>0.59223809523809479</v>
      </c>
      <c r="X74" s="50">
        <f t="shared" si="92"/>
        <v>0.16047619047619074</v>
      </c>
      <c r="Y74" s="50">
        <f t="shared" si="93"/>
        <v>0.19047619047619074</v>
      </c>
      <c r="Z74" s="51"/>
      <c r="AA74" s="43"/>
      <c r="AB74" s="43">
        <v>73</v>
      </c>
      <c r="AC74" s="49">
        <f t="shared" si="94"/>
        <v>0.35642857142857148</v>
      </c>
      <c r="AD74" s="49">
        <f t="shared" si="95"/>
        <v>0.63642857142857101</v>
      </c>
      <c r="AE74" s="49">
        <f t="shared" si="96"/>
        <v>0.61400560656290204</v>
      </c>
      <c r="AF74" s="49">
        <f t="shared" si="97"/>
        <v>0.17642857142857152</v>
      </c>
      <c r="AG74" s="49">
        <f t="shared" si="98"/>
        <v>1.036428571428571</v>
      </c>
      <c r="AH74" s="49">
        <f t="shared" si="99"/>
        <v>0.69642857142857095</v>
      </c>
      <c r="AI74" s="49">
        <f t="shared" si="100"/>
        <v>0.626428571428571</v>
      </c>
      <c r="AJ74" s="50">
        <f t="shared" si="101"/>
        <v>1.0552857142857148</v>
      </c>
      <c r="AK74" s="50">
        <f t="shared" si="102"/>
        <v>0.52764285714285741</v>
      </c>
      <c r="AL74" s="50">
        <f t="shared" si="103"/>
        <v>0.53307142857142842</v>
      </c>
      <c r="AM74" s="50">
        <f t="shared" si="104"/>
        <v>0.1535714285714285</v>
      </c>
      <c r="AN74" s="50">
        <f t="shared" si="105"/>
        <v>0.19</v>
      </c>
      <c r="AO74" s="43"/>
      <c r="AP74" s="36"/>
      <c r="AQ74" s="36"/>
      <c r="AR74" s="36"/>
      <c r="AS74" s="36"/>
      <c r="AT74" s="36"/>
      <c r="AU74" s="36"/>
      <c r="AV74" s="36"/>
      <c r="AW74" s="36"/>
      <c r="AX74" s="36"/>
      <c r="AY74" s="36"/>
      <c r="AZ74" s="36"/>
      <c r="BA74" s="36"/>
      <c r="BB74" s="36"/>
      <c r="BC74" s="36"/>
      <c r="BD74" s="36"/>
      <c r="BE74" s="36"/>
      <c r="BF74" s="36"/>
      <c r="BG74" s="36"/>
    </row>
    <row r="75" spans="1:59">
      <c r="A75" s="43"/>
      <c r="B75" s="43"/>
      <c r="C75" s="43"/>
      <c r="D75" s="43"/>
      <c r="E75" s="43"/>
      <c r="F75" s="43"/>
      <c r="G75" s="43"/>
      <c r="H75" s="43"/>
      <c r="I75" s="43"/>
      <c r="J75" s="43"/>
      <c r="K75" s="43"/>
      <c r="L75" s="43"/>
      <c r="M75" s="43">
        <v>74</v>
      </c>
      <c r="N75" s="49">
        <f>D7</f>
        <v>0.37507560483870961</v>
      </c>
      <c r="O75" s="49">
        <f t="shared" ref="O75:T75" si="106">E7</f>
        <v>0.68195564516129015</v>
      </c>
      <c r="P75" s="49">
        <f t="shared" si="106"/>
        <v>0.60710685483870952</v>
      </c>
      <c r="Q75" s="49">
        <f t="shared" si="106"/>
        <v>0.1640625</v>
      </c>
      <c r="R75" s="49">
        <f t="shared" si="106"/>
        <v>1.0312499999999998</v>
      </c>
      <c r="S75" s="49">
        <f t="shared" si="106"/>
        <v>0.7</v>
      </c>
      <c r="T75" s="49">
        <f t="shared" si="106"/>
        <v>0.62</v>
      </c>
      <c r="U75" s="50">
        <f>F30</f>
        <v>1.1619999999999999</v>
      </c>
      <c r="V75" s="50">
        <f>C30</f>
        <v>0.58099999999999996</v>
      </c>
      <c r="W75" s="51">
        <f>$D$30</f>
        <v>0.58899999999999997</v>
      </c>
      <c r="X75" s="50">
        <f>$G$30</f>
        <v>0.16</v>
      </c>
      <c r="Y75" s="50">
        <f>$H$30</f>
        <v>0.19</v>
      </c>
      <c r="Z75" s="51"/>
      <c r="AA75" s="43"/>
      <c r="AB75" s="43">
        <v>74</v>
      </c>
      <c r="AC75" s="49">
        <f t="shared" si="94"/>
        <v>0.35714285714285721</v>
      </c>
      <c r="AD75" s="49">
        <f t="shared" si="95"/>
        <v>0.63714285714285668</v>
      </c>
      <c r="AE75" s="49">
        <f t="shared" si="96"/>
        <v>0.61477213453225676</v>
      </c>
      <c r="AF75" s="49">
        <f t="shared" si="97"/>
        <v>0.17714285714285724</v>
      </c>
      <c r="AG75" s="49">
        <f t="shared" si="98"/>
        <v>1.0371428571428567</v>
      </c>
      <c r="AH75" s="49">
        <f t="shared" si="99"/>
        <v>0.69714285714285662</v>
      </c>
      <c r="AI75" s="49">
        <f t="shared" si="100"/>
        <v>0.62714285714285667</v>
      </c>
      <c r="AJ75" s="50">
        <f t="shared" si="101"/>
        <v>1.043428571428572</v>
      </c>
      <c r="AK75" s="50">
        <f t="shared" si="102"/>
        <v>0.52171428571428602</v>
      </c>
      <c r="AL75" s="50">
        <f t="shared" si="103"/>
        <v>0.52685714285714269</v>
      </c>
      <c r="AM75" s="50">
        <f t="shared" si="104"/>
        <v>0.15285714285714277</v>
      </c>
      <c r="AN75" s="50">
        <f t="shared" si="105"/>
        <v>0.19</v>
      </c>
      <c r="AO75" s="43"/>
      <c r="AP75" s="36"/>
      <c r="AQ75" s="36"/>
      <c r="AR75" s="36"/>
      <c r="AS75" s="36"/>
      <c r="AT75" s="36"/>
      <c r="AU75" s="36"/>
      <c r="AV75" s="36"/>
      <c r="AW75" s="36"/>
      <c r="AX75" s="36"/>
      <c r="AY75" s="36"/>
      <c r="AZ75" s="36"/>
      <c r="BA75" s="36"/>
      <c r="BB75" s="36"/>
      <c r="BC75" s="36"/>
      <c r="BD75" s="36"/>
      <c r="BE75" s="36"/>
      <c r="BF75" s="36"/>
      <c r="BG75" s="36"/>
    </row>
    <row r="76" spans="1:59">
      <c r="A76" s="43"/>
      <c r="B76" s="43"/>
      <c r="C76" s="43"/>
      <c r="D76" s="43"/>
      <c r="E76" s="43"/>
      <c r="F76" s="43"/>
      <c r="G76" s="43"/>
      <c r="H76" s="43"/>
      <c r="I76" s="43"/>
      <c r="J76" s="43"/>
      <c r="K76" s="43"/>
      <c r="L76" s="43"/>
      <c r="M76" s="43">
        <v>75</v>
      </c>
      <c r="N76" s="49">
        <f>N75+(($N$96-$N$75)/21)</f>
        <v>0.37551850066703585</v>
      </c>
      <c r="O76" s="49">
        <f>O75+(($O$96-$O$75)/21)</f>
        <v>0.68276091030370145</v>
      </c>
      <c r="P76" s="49">
        <f>P75+(($P$96-$P$75)/21)</f>
        <v>0.607617873484946</v>
      </c>
      <c r="Q76" s="49">
        <f>Q75+(($Q$96-$Q$75)/21)</f>
        <v>0.16486678004535146</v>
      </c>
      <c r="R76" s="49">
        <f>R75+(($R$96-$R$75)/21)</f>
        <v>1.0311224489795916</v>
      </c>
      <c r="S76" s="49">
        <f>S75+(($S$96-$S$75)/21)</f>
        <v>0.70047619047619047</v>
      </c>
      <c r="T76" s="49">
        <f>T75+(($T$96-$T$75)/21)</f>
        <v>0.62047619047619051</v>
      </c>
      <c r="U76" s="50">
        <f>U75+(($U$96-$U$75)/21)</f>
        <v>1.1540952380952381</v>
      </c>
      <c r="V76" s="50">
        <f>V75+(($V$96-$V$75)/21)</f>
        <v>0.57704761904761903</v>
      </c>
      <c r="W76" s="51">
        <f>W75+(($W$96-$W$75)/21)</f>
        <v>0.58485714285714285</v>
      </c>
      <c r="X76" s="50">
        <f>X75+(($X$96-$X$75)/21)</f>
        <v>0.15952380952380954</v>
      </c>
      <c r="Y76" s="50">
        <f>Y75+(($Y$96-$Y$75)/21)</f>
        <v>0.19</v>
      </c>
      <c r="Z76" s="51"/>
      <c r="AA76" s="43"/>
      <c r="AB76" s="43">
        <v>75</v>
      </c>
      <c r="AC76" s="49">
        <f t="shared" si="94"/>
        <v>0.35785714285714293</v>
      </c>
      <c r="AD76" s="49">
        <f t="shared" si="95"/>
        <v>0.63785714285714235</v>
      </c>
      <c r="AE76" s="49">
        <f t="shared" si="96"/>
        <v>0.61553866250161149</v>
      </c>
      <c r="AF76" s="49">
        <f t="shared" si="97"/>
        <v>0.17785714285714296</v>
      </c>
      <c r="AG76" s="49">
        <f t="shared" si="98"/>
        <v>1.0378571428571424</v>
      </c>
      <c r="AH76" s="49">
        <f t="shared" si="99"/>
        <v>0.69785714285714229</v>
      </c>
      <c r="AI76" s="49">
        <f t="shared" si="100"/>
        <v>0.62785714285714234</v>
      </c>
      <c r="AJ76" s="50">
        <f t="shared" si="101"/>
        <v>1.0315714285714292</v>
      </c>
      <c r="AK76" s="50">
        <f t="shared" si="102"/>
        <v>0.51578571428571462</v>
      </c>
      <c r="AL76" s="50">
        <f t="shared" si="103"/>
        <v>0.52064285714285696</v>
      </c>
      <c r="AM76" s="50">
        <f t="shared" si="104"/>
        <v>0.15214285714285705</v>
      </c>
      <c r="AN76" s="50">
        <f t="shared" si="105"/>
        <v>0.19</v>
      </c>
      <c r="AO76" s="43"/>
      <c r="AP76" s="36"/>
      <c r="AQ76" s="36"/>
      <c r="AR76" s="36"/>
      <c r="AS76" s="36"/>
      <c r="AT76" s="36"/>
      <c r="AU76" s="36"/>
      <c r="AV76" s="36"/>
      <c r="AW76" s="36"/>
      <c r="AX76" s="36"/>
      <c r="AY76" s="36"/>
      <c r="AZ76" s="36"/>
      <c r="BA76" s="36"/>
      <c r="BB76" s="36"/>
      <c r="BC76" s="36"/>
      <c r="BD76" s="36"/>
      <c r="BE76" s="36"/>
      <c r="BF76" s="36"/>
      <c r="BG76" s="36"/>
    </row>
    <row r="77" spans="1:59">
      <c r="A77" s="43"/>
      <c r="B77" s="43"/>
      <c r="C77" s="43"/>
      <c r="D77" s="43"/>
      <c r="E77" s="43"/>
      <c r="F77" s="43"/>
      <c r="G77" s="43"/>
      <c r="H77" s="43"/>
      <c r="I77" s="43"/>
      <c r="J77" s="43"/>
      <c r="K77" s="43"/>
      <c r="L77" s="43"/>
      <c r="M77" s="43">
        <v>76</v>
      </c>
      <c r="N77" s="49">
        <f t="shared" ref="N77:N95" si="107">N76+(($N$96-$N$75)/21)</f>
        <v>0.37596139649536209</v>
      </c>
      <c r="O77" s="49">
        <f t="shared" ref="O77:O95" si="108">O76+(($O$96-$O$75)/21)</f>
        <v>0.68356617544611276</v>
      </c>
      <c r="P77" s="49">
        <f t="shared" ref="P77:P95" si="109">P76+(($P$96-$P$75)/21)</f>
        <v>0.60812889213118249</v>
      </c>
      <c r="Q77" s="49">
        <f t="shared" ref="Q77:Q95" si="110">Q76+(($Q$96-$Q$75)/21)</f>
        <v>0.16567106009070293</v>
      </c>
      <c r="R77" s="49">
        <f t="shared" ref="R77:R95" si="111">R76+(($R$96-$R$75)/21)</f>
        <v>1.0309948979591834</v>
      </c>
      <c r="S77" s="49">
        <f t="shared" ref="S77:S95" si="112">S76+(($S$96-$S$75)/21)</f>
        <v>0.70095238095238099</v>
      </c>
      <c r="T77" s="49">
        <f t="shared" ref="T77:T95" si="113">T76+(($T$96-$T$75)/21)</f>
        <v>0.62095238095238103</v>
      </c>
      <c r="U77" s="50">
        <f t="shared" ref="U77:U95" si="114">U76+(($U$96-$U$75)/21)</f>
        <v>1.1461904761904762</v>
      </c>
      <c r="V77" s="50">
        <f t="shared" ref="V77:V95" si="115">V76+(($V$96-$V$75)/21)</f>
        <v>0.5730952380952381</v>
      </c>
      <c r="W77" s="51">
        <f t="shared" ref="W77:W95" si="116">W76+(($W$96-$W$75)/21)</f>
        <v>0.58071428571428574</v>
      </c>
      <c r="X77" s="50">
        <f t="shared" ref="X77:X95" si="117">X76+(($X$96-$X$75)/21)</f>
        <v>0.15904761904761908</v>
      </c>
      <c r="Y77" s="50">
        <f t="shared" ref="Y77:Y95" si="118">Y76+(($Y$96-$Y$75)/21)</f>
        <v>0.19</v>
      </c>
      <c r="Z77" s="51"/>
      <c r="AA77" s="43"/>
      <c r="AB77" s="43">
        <v>76</v>
      </c>
      <c r="AC77" s="49">
        <f t="shared" si="94"/>
        <v>0.35857142857142865</v>
      </c>
      <c r="AD77" s="49">
        <f t="shared" si="95"/>
        <v>0.63857142857142801</v>
      </c>
      <c r="AE77" s="49">
        <f t="shared" si="96"/>
        <v>0.61630519047096621</v>
      </c>
      <c r="AF77" s="49">
        <f t="shared" si="97"/>
        <v>0.17857142857142869</v>
      </c>
      <c r="AG77" s="49">
        <f t="shared" si="98"/>
        <v>1.038571428571428</v>
      </c>
      <c r="AH77" s="49">
        <f t="shared" si="99"/>
        <v>0.69857142857142795</v>
      </c>
      <c r="AI77" s="49">
        <f t="shared" si="100"/>
        <v>0.628571428571428</v>
      </c>
      <c r="AJ77" s="50">
        <f t="shared" si="101"/>
        <v>1.0197142857142865</v>
      </c>
      <c r="AK77" s="50">
        <f t="shared" si="102"/>
        <v>0.50985714285714323</v>
      </c>
      <c r="AL77" s="50">
        <f t="shared" si="103"/>
        <v>0.51442857142857124</v>
      </c>
      <c r="AM77" s="50">
        <f t="shared" si="104"/>
        <v>0.15142857142857133</v>
      </c>
      <c r="AN77" s="50">
        <f t="shared" si="105"/>
        <v>0.19</v>
      </c>
      <c r="AO77" s="43"/>
      <c r="AP77" s="36"/>
      <c r="AQ77" s="36"/>
      <c r="AR77" s="36"/>
      <c r="AS77" s="36"/>
      <c r="AT77" s="36"/>
      <c r="AU77" s="36"/>
      <c r="AV77" s="36"/>
      <c r="AW77" s="36"/>
      <c r="AX77" s="36"/>
      <c r="AY77" s="36"/>
      <c r="AZ77" s="36"/>
      <c r="BA77" s="36"/>
      <c r="BB77" s="36"/>
      <c r="BC77" s="36"/>
      <c r="BD77" s="36"/>
      <c r="BE77" s="36"/>
      <c r="BF77" s="36"/>
      <c r="BG77" s="36"/>
    </row>
    <row r="78" spans="1:59">
      <c r="A78" s="43"/>
      <c r="B78" s="43"/>
      <c r="C78" s="43"/>
      <c r="D78" s="43"/>
      <c r="E78" s="43"/>
      <c r="F78" s="43"/>
      <c r="G78" s="43"/>
      <c r="H78" s="43"/>
      <c r="I78" s="43"/>
      <c r="J78" s="43"/>
      <c r="K78" s="43"/>
      <c r="L78" s="43"/>
      <c r="M78" s="43">
        <v>77</v>
      </c>
      <c r="N78" s="49">
        <f t="shared" si="107"/>
        <v>0.37640429232368833</v>
      </c>
      <c r="O78" s="49">
        <f t="shared" si="108"/>
        <v>0.68437144058852406</v>
      </c>
      <c r="P78" s="49">
        <f t="shared" si="109"/>
        <v>0.60863991077741897</v>
      </c>
      <c r="Q78" s="49">
        <f t="shared" si="110"/>
        <v>0.16647534013605439</v>
      </c>
      <c r="R78" s="49">
        <f t="shared" si="111"/>
        <v>1.0308673469387752</v>
      </c>
      <c r="S78" s="49">
        <f t="shared" si="112"/>
        <v>0.70142857142857151</v>
      </c>
      <c r="T78" s="49">
        <f t="shared" si="113"/>
        <v>0.62142857142857155</v>
      </c>
      <c r="U78" s="50">
        <f t="shared" si="114"/>
        <v>1.1382857142857143</v>
      </c>
      <c r="V78" s="50">
        <f t="shared" si="115"/>
        <v>0.56914285714285717</v>
      </c>
      <c r="W78" s="51">
        <f t="shared" si="116"/>
        <v>0.57657142857142862</v>
      </c>
      <c r="X78" s="50">
        <f t="shared" si="117"/>
        <v>0.15857142857142861</v>
      </c>
      <c r="Y78" s="50">
        <f t="shared" si="118"/>
        <v>0.19</v>
      </c>
      <c r="Z78" s="51"/>
      <c r="AA78" s="43"/>
      <c r="AB78" s="43">
        <v>77</v>
      </c>
      <c r="AC78" s="49">
        <f t="shared" si="94"/>
        <v>0.35928571428571437</v>
      </c>
      <c r="AD78" s="49">
        <f t="shared" si="95"/>
        <v>0.63928571428571368</v>
      </c>
      <c r="AE78" s="49">
        <f t="shared" si="96"/>
        <v>0.61707171844032094</v>
      </c>
      <c r="AF78" s="49">
        <f t="shared" si="97"/>
        <v>0.17928571428571441</v>
      </c>
      <c r="AG78" s="49">
        <f t="shared" si="98"/>
        <v>1.0392857142857137</v>
      </c>
      <c r="AH78" s="49">
        <f t="shared" si="99"/>
        <v>0.69928571428571362</v>
      </c>
      <c r="AI78" s="49">
        <f t="shared" si="100"/>
        <v>0.62928571428571367</v>
      </c>
      <c r="AJ78" s="50">
        <f t="shared" si="101"/>
        <v>1.0078571428571437</v>
      </c>
      <c r="AK78" s="50">
        <f t="shared" si="102"/>
        <v>0.50392857142857184</v>
      </c>
      <c r="AL78" s="50">
        <f t="shared" si="103"/>
        <v>0.50821428571428551</v>
      </c>
      <c r="AM78" s="50">
        <f t="shared" si="104"/>
        <v>0.15071428571428561</v>
      </c>
      <c r="AN78" s="50">
        <f t="shared" si="105"/>
        <v>0.19</v>
      </c>
      <c r="AO78" s="43"/>
      <c r="AP78" s="36"/>
      <c r="AQ78" s="36"/>
      <c r="AR78" s="36"/>
      <c r="AS78" s="36"/>
      <c r="AT78" s="36"/>
      <c r="AU78" s="36"/>
      <c r="AV78" s="36"/>
      <c r="AW78" s="36"/>
      <c r="AX78" s="36"/>
      <c r="AY78" s="36"/>
      <c r="AZ78" s="36"/>
      <c r="BA78" s="36"/>
      <c r="BB78" s="36"/>
      <c r="BC78" s="36"/>
      <c r="BD78" s="36"/>
      <c r="BE78" s="36"/>
      <c r="BF78" s="36"/>
      <c r="BG78" s="36"/>
    </row>
    <row r="79" spans="1:59">
      <c r="A79" s="43"/>
      <c r="B79" s="43"/>
      <c r="C79" s="43"/>
      <c r="D79" s="43"/>
      <c r="E79" s="43"/>
      <c r="F79" s="43"/>
      <c r="G79" s="43"/>
      <c r="H79" s="43"/>
      <c r="I79" s="43"/>
      <c r="J79" s="43"/>
      <c r="K79" s="43"/>
      <c r="L79" s="43"/>
      <c r="M79" s="43">
        <v>78</v>
      </c>
      <c r="N79" s="49">
        <f t="shared" si="107"/>
        <v>0.37684718815201457</v>
      </c>
      <c r="O79" s="49">
        <f t="shared" si="108"/>
        <v>0.68517670573093536</v>
      </c>
      <c r="P79" s="49">
        <f t="shared" si="109"/>
        <v>0.60915092942365545</v>
      </c>
      <c r="Q79" s="49">
        <f t="shared" si="110"/>
        <v>0.16727962018140585</v>
      </c>
      <c r="R79" s="49">
        <f t="shared" si="111"/>
        <v>1.0307397959183671</v>
      </c>
      <c r="S79" s="49">
        <f t="shared" si="112"/>
        <v>0.70190476190476203</v>
      </c>
      <c r="T79" s="49">
        <f t="shared" si="113"/>
        <v>0.62190476190476207</v>
      </c>
      <c r="U79" s="50">
        <f t="shared" si="114"/>
        <v>1.1303809523809525</v>
      </c>
      <c r="V79" s="50">
        <f t="shared" si="115"/>
        <v>0.56519047619047624</v>
      </c>
      <c r="W79" s="51">
        <f t="shared" si="116"/>
        <v>0.57242857142857151</v>
      </c>
      <c r="X79" s="50">
        <f t="shared" si="117"/>
        <v>0.15809523809523815</v>
      </c>
      <c r="Y79" s="50">
        <f t="shared" si="118"/>
        <v>0.19</v>
      </c>
      <c r="Z79" s="51"/>
      <c r="AA79" s="43"/>
      <c r="AB79" s="43">
        <v>78</v>
      </c>
      <c r="AC79" s="49">
        <f>$D$42</f>
        <v>0.36</v>
      </c>
      <c r="AD79" s="49">
        <f>$E$42</f>
        <v>0.64</v>
      </c>
      <c r="AE79" s="49">
        <f>$F$42</f>
        <v>0.617838246409675</v>
      </c>
      <c r="AF79" s="49">
        <f>$G$42</f>
        <v>0.18</v>
      </c>
      <c r="AG79" s="49">
        <f>$H$42</f>
        <v>1.04</v>
      </c>
      <c r="AH79" s="49">
        <f>$I$42</f>
        <v>0.7</v>
      </c>
      <c r="AI79" s="49">
        <f>$J$42</f>
        <v>0.63</v>
      </c>
      <c r="AJ79" s="50">
        <f>$F$31</f>
        <v>0.996</v>
      </c>
      <c r="AK79" s="50">
        <f>$C$31</f>
        <v>0.498</v>
      </c>
      <c r="AL79" s="50">
        <f>$D$31</f>
        <v>0.502</v>
      </c>
      <c r="AM79" s="50">
        <f>$G$31</f>
        <v>0.15</v>
      </c>
      <c r="AN79" s="50">
        <f>$H$31</f>
        <v>0.19</v>
      </c>
      <c r="AO79" s="43"/>
      <c r="AP79" s="36"/>
      <c r="AQ79" s="36"/>
      <c r="AR79" s="36"/>
      <c r="AS79" s="36"/>
      <c r="AT79" s="36"/>
      <c r="AU79" s="36"/>
      <c r="AV79" s="36"/>
      <c r="AW79" s="36"/>
      <c r="AX79" s="36"/>
      <c r="AY79" s="36"/>
      <c r="AZ79" s="36"/>
      <c r="BA79" s="36"/>
      <c r="BB79" s="36"/>
      <c r="BC79" s="36"/>
      <c r="BD79" s="36"/>
      <c r="BE79" s="36"/>
      <c r="BF79" s="36"/>
      <c r="BG79" s="36"/>
    </row>
    <row r="80" spans="1:59">
      <c r="A80" s="43"/>
      <c r="B80" s="43"/>
      <c r="C80" s="43"/>
      <c r="D80" s="43"/>
      <c r="E80" s="43"/>
      <c r="F80" s="43"/>
      <c r="G80" s="43"/>
      <c r="H80" s="43"/>
      <c r="I80" s="43"/>
      <c r="J80" s="43"/>
      <c r="K80" s="43"/>
      <c r="L80" s="43"/>
      <c r="M80" s="43">
        <v>79</v>
      </c>
      <c r="N80" s="49">
        <f t="shared" si="107"/>
        <v>0.37729008398034081</v>
      </c>
      <c r="O80" s="49">
        <f t="shared" si="108"/>
        <v>0.68598197087334667</v>
      </c>
      <c r="P80" s="49">
        <f t="shared" si="109"/>
        <v>0.60966194806989193</v>
      </c>
      <c r="Q80" s="49">
        <f t="shared" si="110"/>
        <v>0.16808390022675732</v>
      </c>
      <c r="R80" s="49">
        <f t="shared" si="111"/>
        <v>1.0306122448979589</v>
      </c>
      <c r="S80" s="49">
        <f t="shared" si="112"/>
        <v>0.70238095238095255</v>
      </c>
      <c r="T80" s="49">
        <f t="shared" si="113"/>
        <v>0.62238095238095259</v>
      </c>
      <c r="U80" s="50">
        <f t="shared" si="114"/>
        <v>1.1224761904761906</v>
      </c>
      <c r="V80" s="50">
        <f t="shared" si="115"/>
        <v>0.56123809523809531</v>
      </c>
      <c r="W80" s="51">
        <f t="shared" si="116"/>
        <v>0.56828571428571439</v>
      </c>
      <c r="X80" s="50">
        <f t="shared" si="117"/>
        <v>0.15761904761904769</v>
      </c>
      <c r="Y80" s="50">
        <f t="shared" si="118"/>
        <v>0.19</v>
      </c>
      <c r="Z80" s="51"/>
      <c r="AA80" s="43"/>
      <c r="AB80" s="43">
        <v>79</v>
      </c>
      <c r="AC80" s="49">
        <f>AC79+(AC93-AC79)/14</f>
        <v>0.36071428571428571</v>
      </c>
      <c r="AD80" s="49">
        <f>AD79+($AD$93-$AD$79)/14</f>
        <v>0.64071428571428568</v>
      </c>
      <c r="AE80" s="49">
        <f>AE79+($AE$93-$AE$79)/14</f>
        <v>0.61777376337119594</v>
      </c>
      <c r="AF80" s="49">
        <f>AF79+($AF$93-$AF$79)/14</f>
        <v>0.18</v>
      </c>
      <c r="AG80" s="49">
        <f>AG79+($AG$93-$AG$79)/14</f>
        <v>1.0407142857142857</v>
      </c>
      <c r="AH80" s="49">
        <f>AH79+($AH$93-$AH$79)/14</f>
        <v>0.70071428571428562</v>
      </c>
      <c r="AI80" s="49">
        <f>AI79+(AI93-AI79)/14</f>
        <v>0.63</v>
      </c>
      <c r="AJ80" s="50">
        <f>AJ79+($AJ$93-$AJ$79)/14</f>
        <v>0.9881428571428571</v>
      </c>
      <c r="AK80" s="50">
        <f>AK79+($AK$93-$AK$79)/14</f>
        <v>0.49407142857142855</v>
      </c>
      <c r="AL80" s="50">
        <f>AL79+($AL$93-$AL$79)/14</f>
        <v>0.4975</v>
      </c>
      <c r="AM80" s="50">
        <f>AM79+($AM$93-$AM$79)/14</f>
        <v>0.14964285714285713</v>
      </c>
      <c r="AN80" s="50">
        <f>AN79+($AN$93-$AN$79)/14</f>
        <v>0.19</v>
      </c>
      <c r="AO80" s="43"/>
      <c r="AP80" s="36"/>
      <c r="AQ80" s="36"/>
      <c r="AR80" s="36"/>
      <c r="AS80" s="36"/>
      <c r="AT80" s="36"/>
      <c r="AU80" s="36"/>
      <c r="AV80" s="36"/>
      <c r="AW80" s="36"/>
      <c r="AX80" s="36"/>
      <c r="AY80" s="36"/>
      <c r="AZ80" s="36"/>
      <c r="BA80" s="36"/>
      <c r="BB80" s="36"/>
      <c r="BC80" s="36"/>
      <c r="BD80" s="36"/>
      <c r="BE80" s="36"/>
      <c r="BF80" s="36"/>
      <c r="BG80" s="36"/>
    </row>
    <row r="81" spans="1:59">
      <c r="A81" s="43"/>
      <c r="B81" s="43"/>
      <c r="C81" s="43"/>
      <c r="D81" s="43"/>
      <c r="E81" s="43"/>
      <c r="F81" s="43"/>
      <c r="G81" s="43"/>
      <c r="H81" s="43"/>
      <c r="I81" s="43"/>
      <c r="J81" s="43"/>
      <c r="K81" s="43"/>
      <c r="L81" s="43"/>
      <c r="M81" s="43">
        <v>80</v>
      </c>
      <c r="N81" s="49">
        <f t="shared" si="107"/>
        <v>0.37773297980866705</v>
      </c>
      <c r="O81" s="49">
        <f t="shared" si="108"/>
        <v>0.68678723601575797</v>
      </c>
      <c r="P81" s="49">
        <f t="shared" si="109"/>
        <v>0.61017296671612842</v>
      </c>
      <c r="Q81" s="49">
        <f t="shared" si="110"/>
        <v>0.16888818027210878</v>
      </c>
      <c r="R81" s="49">
        <f t="shared" si="111"/>
        <v>1.0304846938775507</v>
      </c>
      <c r="S81" s="49">
        <f t="shared" si="112"/>
        <v>0.70285714285714307</v>
      </c>
      <c r="T81" s="49">
        <f t="shared" si="113"/>
        <v>0.62285714285714311</v>
      </c>
      <c r="U81" s="50">
        <f t="shared" si="114"/>
        <v>1.1145714285714288</v>
      </c>
      <c r="V81" s="50">
        <f t="shared" si="115"/>
        <v>0.55728571428571438</v>
      </c>
      <c r="W81" s="51">
        <f t="shared" si="116"/>
        <v>0.56414285714285728</v>
      </c>
      <c r="X81" s="50">
        <f t="shared" si="117"/>
        <v>0.15714285714285722</v>
      </c>
      <c r="Y81" s="50">
        <f t="shared" si="118"/>
        <v>0.19</v>
      </c>
      <c r="Z81" s="51"/>
      <c r="AA81" s="43"/>
      <c r="AB81" s="43">
        <v>80</v>
      </c>
      <c r="AC81" s="49">
        <f t="shared" ref="AC81:AC92" si="119">AC80+($AC$93-$AC$79)/14</f>
        <v>0.36142857142857143</v>
      </c>
      <c r="AD81" s="49">
        <f t="shared" ref="AD81:AD92" si="120">AD80+($AD$93-$AD$79)/14</f>
        <v>0.64142857142857135</v>
      </c>
      <c r="AE81" s="49">
        <f t="shared" ref="AE81:AE92" si="121">AE80+($AE$93-$AE$79)/14</f>
        <v>0.61770928033271688</v>
      </c>
      <c r="AF81" s="49">
        <f t="shared" ref="AF81:AF92" si="122">AF80+($AF$93-$AF$79)/14</f>
        <v>0.18</v>
      </c>
      <c r="AG81" s="49">
        <f t="shared" ref="AG81:AG92" si="123">AG80+($AG$93-$AG$79)/14</f>
        <v>1.0414285714285714</v>
      </c>
      <c r="AH81" s="49">
        <f t="shared" ref="AH81:AH92" si="124">AH80+($AH$93-$AH$79)/14</f>
        <v>0.70142857142857129</v>
      </c>
      <c r="AI81" s="49">
        <f t="shared" ref="AI81:AI92" si="125">AI80+($AI$93-$AI$79)/14</f>
        <v>0.63</v>
      </c>
      <c r="AJ81" s="50">
        <f t="shared" ref="AJ81:AJ92" si="126">AJ80+($AJ$93-$AJ$79)/14</f>
        <v>0.9802857142857142</v>
      </c>
      <c r="AK81" s="50">
        <f t="shared" ref="AK81:AK92" si="127">AK80+($AK$93-$AK$79)/14</f>
        <v>0.4901428571428571</v>
      </c>
      <c r="AL81" s="50">
        <f t="shared" ref="AL81:AL92" si="128">AL80+($AL$93-$AL$79)/14</f>
        <v>0.49299999999999999</v>
      </c>
      <c r="AM81" s="50">
        <f t="shared" ref="AM81:AM92" si="129">AM80+($AM$93-$AM$79)/14</f>
        <v>0.14928571428571427</v>
      </c>
      <c r="AN81" s="50">
        <f t="shared" ref="AN81:AN92" si="130">AN80+($AN$93-$AN$79)/14</f>
        <v>0.19</v>
      </c>
      <c r="AO81" s="43"/>
      <c r="AP81" s="36"/>
      <c r="AQ81" s="36"/>
      <c r="AR81" s="36"/>
      <c r="AS81" s="36"/>
      <c r="AT81" s="36"/>
      <c r="AU81" s="36"/>
      <c r="AV81" s="36"/>
      <c r="AW81" s="36"/>
      <c r="AX81" s="36"/>
      <c r="AY81" s="36"/>
      <c r="AZ81" s="36"/>
      <c r="BA81" s="36"/>
      <c r="BB81" s="36"/>
      <c r="BC81" s="36"/>
      <c r="BD81" s="36"/>
      <c r="BE81" s="36"/>
      <c r="BF81" s="36"/>
      <c r="BG81" s="36"/>
    </row>
    <row r="82" spans="1:59">
      <c r="A82" s="43"/>
      <c r="B82" s="43"/>
      <c r="C82" s="43"/>
      <c r="D82" s="43"/>
      <c r="E82" s="43"/>
      <c r="F82" s="43"/>
      <c r="G82" s="43"/>
      <c r="H82" s="43"/>
      <c r="I82" s="43"/>
      <c r="J82" s="43"/>
      <c r="K82" s="43"/>
      <c r="L82" s="43"/>
      <c r="M82" s="43">
        <v>81</v>
      </c>
      <c r="N82" s="49">
        <f t="shared" si="107"/>
        <v>0.37817587563699329</v>
      </c>
      <c r="O82" s="49">
        <f t="shared" si="108"/>
        <v>0.68759250115816928</v>
      </c>
      <c r="P82" s="49">
        <f t="shared" si="109"/>
        <v>0.6106839853623649</v>
      </c>
      <c r="Q82" s="49">
        <f t="shared" si="110"/>
        <v>0.16969246031746024</v>
      </c>
      <c r="R82" s="49">
        <f t="shared" si="111"/>
        <v>1.0303571428571425</v>
      </c>
      <c r="S82" s="49">
        <f t="shared" si="112"/>
        <v>0.70333333333333359</v>
      </c>
      <c r="T82" s="49">
        <f t="shared" si="113"/>
        <v>0.62333333333333363</v>
      </c>
      <c r="U82" s="50">
        <f t="shared" si="114"/>
        <v>1.1066666666666669</v>
      </c>
      <c r="V82" s="50">
        <f t="shared" si="115"/>
        <v>0.55333333333333345</v>
      </c>
      <c r="W82" s="51">
        <f t="shared" si="116"/>
        <v>0.56000000000000016</v>
      </c>
      <c r="X82" s="50">
        <f t="shared" si="117"/>
        <v>0.15666666666666676</v>
      </c>
      <c r="Y82" s="50">
        <f t="shared" si="118"/>
        <v>0.19</v>
      </c>
      <c r="Z82" s="51"/>
      <c r="AA82" s="43"/>
      <c r="AB82" s="43">
        <v>81</v>
      </c>
      <c r="AC82" s="49">
        <f t="shared" si="119"/>
        <v>0.36214285714285716</v>
      </c>
      <c r="AD82" s="49">
        <f t="shared" si="120"/>
        <v>0.64214285714285702</v>
      </c>
      <c r="AE82" s="49">
        <f t="shared" si="121"/>
        <v>0.61764479729423782</v>
      </c>
      <c r="AF82" s="49">
        <f t="shared" si="122"/>
        <v>0.18</v>
      </c>
      <c r="AG82" s="49">
        <f t="shared" si="123"/>
        <v>1.042142857142857</v>
      </c>
      <c r="AH82" s="49">
        <f t="shared" si="124"/>
        <v>0.70214285714285696</v>
      </c>
      <c r="AI82" s="49">
        <f t="shared" si="125"/>
        <v>0.63</v>
      </c>
      <c r="AJ82" s="50">
        <f t="shared" si="126"/>
        <v>0.97242857142857131</v>
      </c>
      <c r="AK82" s="50">
        <f t="shared" si="127"/>
        <v>0.48621428571428565</v>
      </c>
      <c r="AL82" s="50">
        <f t="shared" si="128"/>
        <v>0.48849999999999999</v>
      </c>
      <c r="AM82" s="50">
        <f t="shared" si="129"/>
        <v>0.14892857142857141</v>
      </c>
      <c r="AN82" s="50">
        <f t="shared" si="130"/>
        <v>0.19</v>
      </c>
      <c r="AO82" s="43"/>
      <c r="AP82" s="36"/>
      <c r="AQ82" s="36"/>
      <c r="AR82" s="36"/>
      <c r="AS82" s="36"/>
      <c r="AT82" s="36"/>
      <c r="AU82" s="36"/>
      <c r="AV82" s="36"/>
      <c r="AW82" s="36"/>
      <c r="AX82" s="36"/>
      <c r="AY82" s="36"/>
      <c r="AZ82" s="36"/>
      <c r="BA82" s="36"/>
      <c r="BB82" s="36"/>
      <c r="BC82" s="36"/>
      <c r="BD82" s="36"/>
      <c r="BE82" s="36"/>
      <c r="BF82" s="36"/>
      <c r="BG82" s="36"/>
    </row>
    <row r="83" spans="1:59">
      <c r="A83" s="43"/>
      <c r="B83" s="43"/>
      <c r="C83" s="43"/>
      <c r="D83" s="43"/>
      <c r="E83" s="43"/>
      <c r="F83" s="43"/>
      <c r="G83" s="43"/>
      <c r="H83" s="43"/>
      <c r="I83" s="43"/>
      <c r="J83" s="43"/>
      <c r="K83" s="43"/>
      <c r="L83" s="43"/>
      <c r="M83" s="43">
        <v>82</v>
      </c>
      <c r="N83" s="49">
        <f t="shared" si="107"/>
        <v>0.37861877146531953</v>
      </c>
      <c r="O83" s="49">
        <f t="shared" si="108"/>
        <v>0.68839776630058058</v>
      </c>
      <c r="P83" s="49">
        <f t="shared" si="109"/>
        <v>0.61119500400860138</v>
      </c>
      <c r="Q83" s="49">
        <f t="shared" si="110"/>
        <v>0.17049674036281171</v>
      </c>
      <c r="R83" s="49">
        <f t="shared" si="111"/>
        <v>1.0302295918367343</v>
      </c>
      <c r="S83" s="49">
        <f t="shared" si="112"/>
        <v>0.70380952380952411</v>
      </c>
      <c r="T83" s="49">
        <f t="shared" si="113"/>
        <v>0.62380952380952415</v>
      </c>
      <c r="U83" s="50">
        <f t="shared" si="114"/>
        <v>1.0987619047619051</v>
      </c>
      <c r="V83" s="50">
        <f t="shared" si="115"/>
        <v>0.54938095238095253</v>
      </c>
      <c r="W83" s="51">
        <f t="shared" si="116"/>
        <v>0.55585714285714305</v>
      </c>
      <c r="X83" s="50">
        <f t="shared" si="117"/>
        <v>0.1561904761904763</v>
      </c>
      <c r="Y83" s="50">
        <f t="shared" si="118"/>
        <v>0.19</v>
      </c>
      <c r="Z83" s="51"/>
      <c r="AA83" s="43"/>
      <c r="AB83" s="43">
        <v>82</v>
      </c>
      <c r="AC83" s="49">
        <f t="shared" si="119"/>
        <v>0.36285714285714288</v>
      </c>
      <c r="AD83" s="49">
        <f t="shared" si="120"/>
        <v>0.64285714285714268</v>
      </c>
      <c r="AE83" s="49">
        <f t="shared" si="121"/>
        <v>0.61758031425575877</v>
      </c>
      <c r="AF83" s="49">
        <f t="shared" si="122"/>
        <v>0.18</v>
      </c>
      <c r="AG83" s="49">
        <f t="shared" si="123"/>
        <v>1.0428571428571427</v>
      </c>
      <c r="AH83" s="49">
        <f t="shared" si="124"/>
        <v>0.70285714285714262</v>
      </c>
      <c r="AI83" s="49">
        <f t="shared" si="125"/>
        <v>0.63</v>
      </c>
      <c r="AJ83" s="50">
        <f t="shared" si="126"/>
        <v>0.96457142857142841</v>
      </c>
      <c r="AK83" s="50">
        <f t="shared" si="127"/>
        <v>0.48228571428571421</v>
      </c>
      <c r="AL83" s="50">
        <f t="shared" si="128"/>
        <v>0.48399999999999999</v>
      </c>
      <c r="AM83" s="50">
        <f t="shared" si="129"/>
        <v>0.14857142857142855</v>
      </c>
      <c r="AN83" s="50">
        <f t="shared" si="130"/>
        <v>0.19</v>
      </c>
      <c r="AO83" s="43"/>
      <c r="AP83" s="36"/>
      <c r="AQ83" s="36"/>
      <c r="AR83" s="36"/>
      <c r="AS83" s="36"/>
      <c r="AT83" s="36"/>
      <c r="AU83" s="36"/>
      <c r="AV83" s="36"/>
      <c r="AW83" s="36"/>
      <c r="AX83" s="36"/>
      <c r="AY83" s="36"/>
      <c r="AZ83" s="36"/>
      <c r="BA83" s="36"/>
      <c r="BB83" s="36"/>
      <c r="BC83" s="36"/>
      <c r="BD83" s="36"/>
      <c r="BE83" s="36"/>
      <c r="BF83" s="36"/>
      <c r="BG83" s="36"/>
    </row>
    <row r="84" spans="1:59">
      <c r="A84" s="43"/>
      <c r="B84" s="43"/>
      <c r="C84" s="43"/>
      <c r="D84" s="43"/>
      <c r="E84" s="43"/>
      <c r="F84" s="43"/>
      <c r="G84" s="43"/>
      <c r="H84" s="43"/>
      <c r="I84" s="43"/>
      <c r="J84" s="43"/>
      <c r="K84" s="43"/>
      <c r="L84" s="43"/>
      <c r="M84" s="43">
        <v>83</v>
      </c>
      <c r="N84" s="49">
        <f t="shared" si="107"/>
        <v>0.37906166729364577</v>
      </c>
      <c r="O84" s="49">
        <f t="shared" si="108"/>
        <v>0.68920303144299189</v>
      </c>
      <c r="P84" s="49">
        <f t="shared" si="109"/>
        <v>0.61170602265483787</v>
      </c>
      <c r="Q84" s="49">
        <f t="shared" si="110"/>
        <v>0.17130102040816317</v>
      </c>
      <c r="R84" s="49">
        <f t="shared" si="111"/>
        <v>1.0301020408163262</v>
      </c>
      <c r="S84" s="49">
        <f t="shared" si="112"/>
        <v>0.70428571428571463</v>
      </c>
      <c r="T84" s="49">
        <f t="shared" si="113"/>
        <v>0.62428571428571467</v>
      </c>
      <c r="U84" s="50">
        <f t="shared" si="114"/>
        <v>1.0908571428571432</v>
      </c>
      <c r="V84" s="50">
        <f t="shared" si="115"/>
        <v>0.5454285714285716</v>
      </c>
      <c r="W84" s="51">
        <f t="shared" si="116"/>
        <v>0.55171428571428593</v>
      </c>
      <c r="X84" s="50">
        <f t="shared" si="117"/>
        <v>0.15571428571428583</v>
      </c>
      <c r="Y84" s="50">
        <f t="shared" si="118"/>
        <v>0.19</v>
      </c>
      <c r="Z84" s="51"/>
      <c r="AA84" s="43"/>
      <c r="AB84" s="43">
        <v>83</v>
      </c>
      <c r="AC84" s="49">
        <f t="shared" si="119"/>
        <v>0.3635714285714286</v>
      </c>
      <c r="AD84" s="49">
        <f t="shared" si="120"/>
        <v>0.64357142857142835</v>
      </c>
      <c r="AE84" s="49">
        <f t="shared" si="121"/>
        <v>0.61751583121727971</v>
      </c>
      <c r="AF84" s="49">
        <f t="shared" si="122"/>
        <v>0.18</v>
      </c>
      <c r="AG84" s="49">
        <f t="shared" si="123"/>
        <v>1.0435714285714284</v>
      </c>
      <c r="AH84" s="49">
        <f t="shared" si="124"/>
        <v>0.70357142857142829</v>
      </c>
      <c r="AI84" s="49">
        <f t="shared" si="125"/>
        <v>0.63</v>
      </c>
      <c r="AJ84" s="50">
        <f t="shared" si="126"/>
        <v>0.95671428571428552</v>
      </c>
      <c r="AK84" s="50">
        <f t="shared" si="127"/>
        <v>0.47835714285714276</v>
      </c>
      <c r="AL84" s="50">
        <f t="shared" si="128"/>
        <v>0.47949999999999998</v>
      </c>
      <c r="AM84" s="50">
        <f t="shared" si="129"/>
        <v>0.14821428571428569</v>
      </c>
      <c r="AN84" s="50">
        <f t="shared" si="130"/>
        <v>0.19</v>
      </c>
      <c r="AO84" s="43"/>
      <c r="AP84" s="36"/>
      <c r="AQ84" s="36"/>
      <c r="AR84" s="36"/>
      <c r="AS84" s="36"/>
      <c r="AT84" s="36"/>
      <c r="AU84" s="36"/>
      <c r="AV84" s="36"/>
      <c r="AW84" s="36"/>
      <c r="AX84" s="36"/>
      <c r="AY84" s="36"/>
      <c r="AZ84" s="36"/>
      <c r="BA84" s="36"/>
      <c r="BB84" s="36"/>
      <c r="BC84" s="36"/>
      <c r="BD84" s="36"/>
      <c r="BE84" s="36"/>
      <c r="BF84" s="36"/>
      <c r="BG84" s="36"/>
    </row>
    <row r="85" spans="1:59">
      <c r="A85" s="43"/>
      <c r="B85" s="43"/>
      <c r="C85" s="43"/>
      <c r="D85" s="43"/>
      <c r="E85" s="43"/>
      <c r="F85" s="43"/>
      <c r="G85" s="43"/>
      <c r="H85" s="43"/>
      <c r="I85" s="43"/>
      <c r="J85" s="43"/>
      <c r="K85" s="43"/>
      <c r="L85" s="43"/>
      <c r="M85" s="43">
        <v>84</v>
      </c>
      <c r="N85" s="49">
        <f t="shared" si="107"/>
        <v>0.37950456312197201</v>
      </c>
      <c r="O85" s="49">
        <f t="shared" si="108"/>
        <v>0.69000829658540319</v>
      </c>
      <c r="P85" s="49">
        <f t="shared" si="109"/>
        <v>0.61221704130107435</v>
      </c>
      <c r="Q85" s="49">
        <f t="shared" si="110"/>
        <v>0.17210530045351463</v>
      </c>
      <c r="R85" s="49">
        <f t="shared" si="111"/>
        <v>1.029974489795918</v>
      </c>
      <c r="S85" s="49">
        <f t="shared" si="112"/>
        <v>0.70476190476190514</v>
      </c>
      <c r="T85" s="49">
        <f t="shared" si="113"/>
        <v>0.62476190476190518</v>
      </c>
      <c r="U85" s="50">
        <f t="shared" si="114"/>
        <v>1.0829523809523813</v>
      </c>
      <c r="V85" s="50">
        <f t="shared" si="115"/>
        <v>0.54147619047619067</v>
      </c>
      <c r="W85" s="51">
        <f t="shared" si="116"/>
        <v>0.54757142857142882</v>
      </c>
      <c r="X85" s="50">
        <f t="shared" si="117"/>
        <v>0.15523809523809537</v>
      </c>
      <c r="Y85" s="50">
        <f t="shared" si="118"/>
        <v>0.19</v>
      </c>
      <c r="Z85" s="51"/>
      <c r="AA85" s="43"/>
      <c r="AB85" s="43">
        <v>84</v>
      </c>
      <c r="AC85" s="49">
        <f t="shared" si="119"/>
        <v>0.36428571428571432</v>
      </c>
      <c r="AD85" s="49">
        <f t="shared" si="120"/>
        <v>0.64428571428571402</v>
      </c>
      <c r="AE85" s="49">
        <f t="shared" si="121"/>
        <v>0.61745134817880065</v>
      </c>
      <c r="AF85" s="49">
        <f t="shared" si="122"/>
        <v>0.18</v>
      </c>
      <c r="AG85" s="49">
        <f t="shared" si="123"/>
        <v>1.044285714285714</v>
      </c>
      <c r="AH85" s="49">
        <f t="shared" si="124"/>
        <v>0.70428571428571396</v>
      </c>
      <c r="AI85" s="49">
        <f t="shared" si="125"/>
        <v>0.63</v>
      </c>
      <c r="AJ85" s="50">
        <f t="shared" si="126"/>
        <v>0.94885714285714262</v>
      </c>
      <c r="AK85" s="50">
        <f t="shared" si="127"/>
        <v>0.47442857142857131</v>
      </c>
      <c r="AL85" s="50">
        <f t="shared" si="128"/>
        <v>0.47499999999999998</v>
      </c>
      <c r="AM85" s="50">
        <f t="shared" si="129"/>
        <v>0.14785714285714283</v>
      </c>
      <c r="AN85" s="50">
        <f t="shared" si="130"/>
        <v>0.19</v>
      </c>
      <c r="AO85" s="43"/>
      <c r="AP85" s="36"/>
      <c r="AQ85" s="36"/>
      <c r="AR85" s="36"/>
      <c r="AS85" s="36"/>
      <c r="AT85" s="36"/>
      <c r="AU85" s="36"/>
      <c r="AV85" s="36"/>
      <c r="AW85" s="36"/>
      <c r="AX85" s="36"/>
      <c r="AY85" s="36"/>
      <c r="AZ85" s="36"/>
      <c r="BA85" s="36"/>
      <c r="BB85" s="36"/>
      <c r="BC85" s="36"/>
      <c r="BD85" s="36"/>
      <c r="BE85" s="36"/>
      <c r="BF85" s="36"/>
      <c r="BG85" s="36"/>
    </row>
    <row r="86" spans="1:59">
      <c r="A86" s="43"/>
      <c r="B86" s="43"/>
      <c r="C86" s="43"/>
      <c r="D86" s="43"/>
      <c r="E86" s="43"/>
      <c r="F86" s="43"/>
      <c r="G86" s="43"/>
      <c r="H86" s="43"/>
      <c r="I86" s="43"/>
      <c r="J86" s="43"/>
      <c r="K86" s="43"/>
      <c r="L86" s="43"/>
      <c r="M86" s="43">
        <v>85</v>
      </c>
      <c r="N86" s="49">
        <f t="shared" si="107"/>
        <v>0.37994745895029824</v>
      </c>
      <c r="O86" s="49">
        <f t="shared" si="108"/>
        <v>0.6908135617278145</v>
      </c>
      <c r="P86" s="49">
        <f t="shared" si="109"/>
        <v>0.61272805994731083</v>
      </c>
      <c r="Q86" s="49">
        <f t="shared" si="110"/>
        <v>0.17290958049886609</v>
      </c>
      <c r="R86" s="49">
        <f t="shared" si="111"/>
        <v>1.0298469387755098</v>
      </c>
      <c r="S86" s="49">
        <f t="shared" si="112"/>
        <v>0.70523809523809566</v>
      </c>
      <c r="T86" s="49">
        <f t="shared" si="113"/>
        <v>0.6252380952380957</v>
      </c>
      <c r="U86" s="50">
        <f t="shared" si="114"/>
        <v>1.0750476190476195</v>
      </c>
      <c r="V86" s="50">
        <f t="shared" si="115"/>
        <v>0.53752380952380974</v>
      </c>
      <c r="W86" s="51">
        <f t="shared" si="116"/>
        <v>0.54342857142857171</v>
      </c>
      <c r="X86" s="50">
        <f t="shared" si="117"/>
        <v>0.15476190476190491</v>
      </c>
      <c r="Y86" s="50">
        <f t="shared" si="118"/>
        <v>0.19</v>
      </c>
      <c r="Z86" s="51"/>
      <c r="AA86" s="43"/>
      <c r="AB86" s="43">
        <v>85</v>
      </c>
      <c r="AC86" s="49">
        <f t="shared" si="119"/>
        <v>0.36500000000000005</v>
      </c>
      <c r="AD86" s="49">
        <f t="shared" si="120"/>
        <v>0.64499999999999968</v>
      </c>
      <c r="AE86" s="49">
        <f t="shared" si="121"/>
        <v>0.61738686514032159</v>
      </c>
      <c r="AF86" s="49">
        <f t="shared" si="122"/>
        <v>0.18</v>
      </c>
      <c r="AG86" s="49">
        <f t="shared" si="123"/>
        <v>1.0449999999999997</v>
      </c>
      <c r="AH86" s="49">
        <f t="shared" si="124"/>
        <v>0.70499999999999963</v>
      </c>
      <c r="AI86" s="49">
        <f t="shared" si="125"/>
        <v>0.63</v>
      </c>
      <c r="AJ86" s="50">
        <f t="shared" si="126"/>
        <v>0.94099999999999973</v>
      </c>
      <c r="AK86" s="50">
        <f t="shared" si="127"/>
        <v>0.47049999999999986</v>
      </c>
      <c r="AL86" s="50">
        <f t="shared" si="128"/>
        <v>0.47049999999999997</v>
      </c>
      <c r="AM86" s="50">
        <f t="shared" si="129"/>
        <v>0.14749999999999996</v>
      </c>
      <c r="AN86" s="50">
        <f t="shared" si="130"/>
        <v>0.19</v>
      </c>
      <c r="AO86" s="43"/>
      <c r="AP86" s="36"/>
      <c r="AQ86" s="36"/>
      <c r="AR86" s="36"/>
      <c r="AS86" s="36"/>
      <c r="AT86" s="36"/>
      <c r="AU86" s="36"/>
      <c r="AV86" s="36"/>
      <c r="AW86" s="36"/>
      <c r="AX86" s="36"/>
      <c r="AY86" s="36"/>
      <c r="AZ86" s="36"/>
      <c r="BA86" s="36"/>
      <c r="BB86" s="36"/>
      <c r="BC86" s="36"/>
      <c r="BD86" s="36"/>
      <c r="BE86" s="36"/>
      <c r="BF86" s="36"/>
      <c r="BG86" s="36"/>
    </row>
    <row r="87" spans="1:59">
      <c r="A87" s="43"/>
      <c r="B87" s="43"/>
      <c r="C87" s="43"/>
      <c r="D87" s="43"/>
      <c r="E87" s="43"/>
      <c r="F87" s="43"/>
      <c r="G87" s="43"/>
      <c r="H87" s="43"/>
      <c r="I87" s="43"/>
      <c r="J87" s="43"/>
      <c r="K87" s="43"/>
      <c r="L87" s="43"/>
      <c r="M87" s="43">
        <v>86</v>
      </c>
      <c r="N87" s="49">
        <f t="shared" si="107"/>
        <v>0.38039035477862448</v>
      </c>
      <c r="O87" s="49">
        <f t="shared" si="108"/>
        <v>0.6916188268702258</v>
      </c>
      <c r="P87" s="49">
        <f t="shared" si="109"/>
        <v>0.61323907859354732</v>
      </c>
      <c r="Q87" s="49">
        <f t="shared" si="110"/>
        <v>0.17371386054421756</v>
      </c>
      <c r="R87" s="49">
        <f t="shared" si="111"/>
        <v>1.0297193877551016</v>
      </c>
      <c r="S87" s="49">
        <f t="shared" si="112"/>
        <v>0.70571428571428618</v>
      </c>
      <c r="T87" s="49">
        <f t="shared" si="113"/>
        <v>0.62571428571428622</v>
      </c>
      <c r="U87" s="50">
        <f t="shared" si="114"/>
        <v>1.0671428571428576</v>
      </c>
      <c r="V87" s="50">
        <f t="shared" si="115"/>
        <v>0.53357142857142881</v>
      </c>
      <c r="W87" s="51">
        <f t="shared" si="116"/>
        <v>0.53928571428571459</v>
      </c>
      <c r="X87" s="50">
        <f t="shared" si="117"/>
        <v>0.15428571428571444</v>
      </c>
      <c r="Y87" s="50">
        <f t="shared" si="118"/>
        <v>0.19</v>
      </c>
      <c r="Z87" s="51"/>
      <c r="AA87" s="43"/>
      <c r="AB87" s="43">
        <v>86</v>
      </c>
      <c r="AC87" s="49">
        <f t="shared" si="119"/>
        <v>0.36571428571428577</v>
      </c>
      <c r="AD87" s="49">
        <f t="shared" si="120"/>
        <v>0.64571428571428535</v>
      </c>
      <c r="AE87" s="49">
        <f t="shared" si="121"/>
        <v>0.61732238210184254</v>
      </c>
      <c r="AF87" s="49">
        <f t="shared" si="122"/>
        <v>0.18</v>
      </c>
      <c r="AG87" s="49">
        <f t="shared" si="123"/>
        <v>1.0457142857142854</v>
      </c>
      <c r="AH87" s="49">
        <f t="shared" si="124"/>
        <v>0.70571428571428529</v>
      </c>
      <c r="AI87" s="49">
        <f t="shared" si="125"/>
        <v>0.63</v>
      </c>
      <c r="AJ87" s="50">
        <f t="shared" si="126"/>
        <v>0.93314285714285683</v>
      </c>
      <c r="AK87" s="50">
        <f t="shared" si="127"/>
        <v>0.46657142857142841</v>
      </c>
      <c r="AL87" s="50">
        <f t="shared" si="128"/>
        <v>0.46599999999999997</v>
      </c>
      <c r="AM87" s="50">
        <f t="shared" si="129"/>
        <v>0.1471428571428571</v>
      </c>
      <c r="AN87" s="50">
        <f t="shared" si="130"/>
        <v>0.19</v>
      </c>
      <c r="AO87" s="43"/>
      <c r="AP87" s="36"/>
      <c r="AQ87" s="36"/>
      <c r="AR87" s="36"/>
      <c r="AS87" s="36"/>
      <c r="AT87" s="36"/>
      <c r="AU87" s="36"/>
      <c r="AV87" s="36"/>
      <c r="AW87" s="36"/>
      <c r="AX87" s="36"/>
      <c r="AY87" s="36"/>
      <c r="AZ87" s="36"/>
      <c r="BA87" s="36"/>
      <c r="BB87" s="36"/>
      <c r="BC87" s="36"/>
      <c r="BD87" s="36"/>
      <c r="BE87" s="36"/>
      <c r="BF87" s="36"/>
      <c r="BG87" s="36"/>
    </row>
    <row r="88" spans="1:59">
      <c r="A88" s="43"/>
      <c r="B88" s="43"/>
      <c r="C88" s="43"/>
      <c r="D88" s="43"/>
      <c r="E88" s="43"/>
      <c r="F88" s="43"/>
      <c r="G88" s="43"/>
      <c r="H88" s="43"/>
      <c r="I88" s="43"/>
      <c r="J88" s="43"/>
      <c r="K88" s="43"/>
      <c r="L88" s="43"/>
      <c r="M88" s="43">
        <v>87</v>
      </c>
      <c r="N88" s="49">
        <f t="shared" si="107"/>
        <v>0.38083325060695072</v>
      </c>
      <c r="O88" s="49">
        <f t="shared" si="108"/>
        <v>0.6924240920126371</v>
      </c>
      <c r="P88" s="49">
        <f t="shared" si="109"/>
        <v>0.6137500972397838</v>
      </c>
      <c r="Q88" s="49">
        <f t="shared" si="110"/>
        <v>0.17451814058956902</v>
      </c>
      <c r="R88" s="49">
        <f t="shared" si="111"/>
        <v>1.0295918367346935</v>
      </c>
      <c r="S88" s="49">
        <f t="shared" si="112"/>
        <v>0.7061904761904767</v>
      </c>
      <c r="T88" s="49">
        <f t="shared" si="113"/>
        <v>0.62619047619047674</v>
      </c>
      <c r="U88" s="50">
        <f t="shared" si="114"/>
        <v>1.0592380952380958</v>
      </c>
      <c r="V88" s="50">
        <f t="shared" si="115"/>
        <v>0.52961904761904788</v>
      </c>
      <c r="W88" s="51">
        <f t="shared" si="116"/>
        <v>0.53514285714285748</v>
      </c>
      <c r="X88" s="50">
        <f t="shared" si="117"/>
        <v>0.15380952380952398</v>
      </c>
      <c r="Y88" s="50">
        <f t="shared" si="118"/>
        <v>0.19</v>
      </c>
      <c r="Z88" s="51"/>
      <c r="AA88" s="43"/>
      <c r="AB88" s="43">
        <v>87</v>
      </c>
      <c r="AC88" s="49">
        <f t="shared" si="119"/>
        <v>0.36642857142857149</v>
      </c>
      <c r="AD88" s="49">
        <f t="shared" si="120"/>
        <v>0.64642857142857102</v>
      </c>
      <c r="AE88" s="49">
        <f t="shared" si="121"/>
        <v>0.61725789906336348</v>
      </c>
      <c r="AF88" s="49">
        <f t="shared" si="122"/>
        <v>0.18</v>
      </c>
      <c r="AG88" s="49">
        <f t="shared" si="123"/>
        <v>1.046428571428571</v>
      </c>
      <c r="AH88" s="49">
        <f t="shared" si="124"/>
        <v>0.70642857142857096</v>
      </c>
      <c r="AI88" s="49">
        <f t="shared" si="125"/>
        <v>0.63</v>
      </c>
      <c r="AJ88" s="50">
        <f t="shared" si="126"/>
        <v>0.92528571428571393</v>
      </c>
      <c r="AK88" s="50">
        <f t="shared" si="127"/>
        <v>0.46264285714285697</v>
      </c>
      <c r="AL88" s="50">
        <f t="shared" si="128"/>
        <v>0.46149999999999997</v>
      </c>
      <c r="AM88" s="50">
        <f t="shared" si="129"/>
        <v>0.14678571428571424</v>
      </c>
      <c r="AN88" s="50">
        <f t="shared" si="130"/>
        <v>0.19</v>
      </c>
      <c r="AO88" s="43"/>
      <c r="AP88" s="36"/>
      <c r="AQ88" s="36"/>
      <c r="AR88" s="36"/>
      <c r="AS88" s="36"/>
      <c r="AT88" s="36"/>
      <c r="AU88" s="36"/>
      <c r="AV88" s="36"/>
      <c r="AW88" s="36"/>
      <c r="AX88" s="36"/>
      <c r="AY88" s="36"/>
      <c r="AZ88" s="36"/>
      <c r="BA88" s="36"/>
      <c r="BB88" s="36"/>
      <c r="BC88" s="36"/>
      <c r="BD88" s="36"/>
      <c r="BE88" s="36"/>
      <c r="BF88" s="36"/>
      <c r="BG88" s="36"/>
    </row>
    <row r="89" spans="1:59">
      <c r="A89" s="43"/>
      <c r="B89" s="43"/>
      <c r="C89" s="43"/>
      <c r="D89" s="43"/>
      <c r="E89" s="43"/>
      <c r="F89" s="43"/>
      <c r="G89" s="43"/>
      <c r="H89" s="43"/>
      <c r="I89" s="43"/>
      <c r="J89" s="43"/>
      <c r="K89" s="43"/>
      <c r="L89" s="43"/>
      <c r="M89" s="43">
        <v>88</v>
      </c>
      <c r="N89" s="49">
        <f t="shared" si="107"/>
        <v>0.38127614643527696</v>
      </c>
      <c r="O89" s="49">
        <f t="shared" si="108"/>
        <v>0.69322935715504841</v>
      </c>
      <c r="P89" s="49">
        <f t="shared" si="109"/>
        <v>0.61426111588602028</v>
      </c>
      <c r="Q89" s="49">
        <f t="shared" si="110"/>
        <v>0.17532242063492048</v>
      </c>
      <c r="R89" s="49">
        <f t="shared" si="111"/>
        <v>1.0294642857142853</v>
      </c>
      <c r="S89" s="49">
        <f t="shared" si="112"/>
        <v>0.70666666666666722</v>
      </c>
      <c r="T89" s="49">
        <f t="shared" si="113"/>
        <v>0.62666666666666726</v>
      </c>
      <c r="U89" s="50">
        <f t="shared" si="114"/>
        <v>1.0513333333333339</v>
      </c>
      <c r="V89" s="50">
        <f t="shared" si="115"/>
        <v>0.52566666666666695</v>
      </c>
      <c r="W89" s="51">
        <f t="shared" si="116"/>
        <v>0.53100000000000036</v>
      </c>
      <c r="X89" s="50">
        <f t="shared" si="117"/>
        <v>0.15333333333333352</v>
      </c>
      <c r="Y89" s="50">
        <f t="shared" si="118"/>
        <v>0.19</v>
      </c>
      <c r="Z89" s="51"/>
      <c r="AA89" s="43"/>
      <c r="AB89" s="43">
        <v>88</v>
      </c>
      <c r="AC89" s="49">
        <f t="shared" si="119"/>
        <v>0.36714285714285722</v>
      </c>
      <c r="AD89" s="49">
        <f t="shared" si="120"/>
        <v>0.64714285714285669</v>
      </c>
      <c r="AE89" s="49">
        <f t="shared" si="121"/>
        <v>0.61719341602488442</v>
      </c>
      <c r="AF89" s="49">
        <f t="shared" si="122"/>
        <v>0.18</v>
      </c>
      <c r="AG89" s="49">
        <f t="shared" si="123"/>
        <v>1.0471428571428567</v>
      </c>
      <c r="AH89" s="49">
        <f t="shared" si="124"/>
        <v>0.70714285714285663</v>
      </c>
      <c r="AI89" s="49">
        <f t="shared" si="125"/>
        <v>0.63</v>
      </c>
      <c r="AJ89" s="50">
        <f t="shared" si="126"/>
        <v>0.91742857142857104</v>
      </c>
      <c r="AK89" s="50">
        <f t="shared" si="127"/>
        <v>0.45871428571428552</v>
      </c>
      <c r="AL89" s="50">
        <f t="shared" si="128"/>
        <v>0.45699999999999996</v>
      </c>
      <c r="AM89" s="50">
        <f t="shared" si="129"/>
        <v>0.14642857142857138</v>
      </c>
      <c r="AN89" s="50">
        <f t="shared" si="130"/>
        <v>0.19</v>
      </c>
      <c r="AO89" s="43"/>
      <c r="AP89" s="36"/>
      <c r="AQ89" s="36"/>
      <c r="AR89" s="36"/>
      <c r="AS89" s="36"/>
      <c r="AT89" s="36"/>
      <c r="AU89" s="36"/>
      <c r="AV89" s="36"/>
      <c r="AW89" s="36"/>
      <c r="AX89" s="36"/>
      <c r="AY89" s="36"/>
      <c r="AZ89" s="36"/>
      <c r="BA89" s="36"/>
      <c r="BB89" s="36"/>
      <c r="BC89" s="36"/>
      <c r="BD89" s="36"/>
      <c r="BE89" s="36"/>
      <c r="BF89" s="36"/>
      <c r="BG89" s="36"/>
    </row>
    <row r="90" spans="1:59">
      <c r="A90" s="43"/>
      <c r="B90" s="43"/>
      <c r="C90" s="43"/>
      <c r="D90" s="43"/>
      <c r="E90" s="43"/>
      <c r="F90" s="43"/>
      <c r="G90" s="43"/>
      <c r="H90" s="43"/>
      <c r="I90" s="43"/>
      <c r="J90" s="43"/>
      <c r="K90" s="43"/>
      <c r="L90" s="43"/>
      <c r="M90" s="43">
        <v>89</v>
      </c>
      <c r="N90" s="49">
        <f t="shared" si="107"/>
        <v>0.3817190422636032</v>
      </c>
      <c r="O90" s="49">
        <f t="shared" si="108"/>
        <v>0.69403462229745971</v>
      </c>
      <c r="P90" s="49">
        <f t="shared" si="109"/>
        <v>0.61477213453225676</v>
      </c>
      <c r="Q90" s="49">
        <f t="shared" si="110"/>
        <v>0.17612670068027195</v>
      </c>
      <c r="R90" s="49">
        <f t="shared" si="111"/>
        <v>1.0293367346938771</v>
      </c>
      <c r="S90" s="49">
        <f t="shared" si="112"/>
        <v>0.70714285714285774</v>
      </c>
      <c r="T90" s="49">
        <f t="shared" si="113"/>
        <v>0.62714285714285778</v>
      </c>
      <c r="U90" s="50">
        <f t="shared" si="114"/>
        <v>1.043428571428572</v>
      </c>
      <c r="V90" s="50">
        <f t="shared" si="115"/>
        <v>0.52171428571428602</v>
      </c>
      <c r="W90" s="51">
        <f t="shared" si="116"/>
        <v>0.52685714285714325</v>
      </c>
      <c r="X90" s="50">
        <f t="shared" si="117"/>
        <v>0.15285714285714305</v>
      </c>
      <c r="Y90" s="50">
        <f t="shared" si="118"/>
        <v>0.19</v>
      </c>
      <c r="Z90" s="51"/>
      <c r="AA90" s="43"/>
      <c r="AB90" s="43">
        <v>89</v>
      </c>
      <c r="AC90" s="49">
        <f t="shared" si="119"/>
        <v>0.36785714285714294</v>
      </c>
      <c r="AD90" s="49">
        <f t="shared" si="120"/>
        <v>0.64785714285714235</v>
      </c>
      <c r="AE90" s="49">
        <f t="shared" si="121"/>
        <v>0.61712893298640537</v>
      </c>
      <c r="AF90" s="49">
        <f t="shared" si="122"/>
        <v>0.18</v>
      </c>
      <c r="AG90" s="49">
        <f t="shared" si="123"/>
        <v>1.0478571428571424</v>
      </c>
      <c r="AH90" s="49">
        <f t="shared" si="124"/>
        <v>0.7078571428571423</v>
      </c>
      <c r="AI90" s="49">
        <f t="shared" si="125"/>
        <v>0.63</v>
      </c>
      <c r="AJ90" s="50">
        <f t="shared" si="126"/>
        <v>0.90957142857142814</v>
      </c>
      <c r="AK90" s="50">
        <f t="shared" si="127"/>
        <v>0.45478571428571407</v>
      </c>
      <c r="AL90" s="50">
        <f t="shared" si="128"/>
        <v>0.45249999999999996</v>
      </c>
      <c r="AM90" s="50">
        <f t="shared" si="129"/>
        <v>0.14607142857142852</v>
      </c>
      <c r="AN90" s="50">
        <f t="shared" si="130"/>
        <v>0.19</v>
      </c>
      <c r="AO90" s="43"/>
      <c r="AP90" s="36"/>
      <c r="AQ90" s="36"/>
      <c r="AR90" s="36"/>
      <c r="AS90" s="36"/>
      <c r="AT90" s="36"/>
      <c r="AU90" s="36"/>
      <c r="AV90" s="36"/>
      <c r="AW90" s="36"/>
      <c r="AX90" s="36"/>
      <c r="AY90" s="36"/>
      <c r="AZ90" s="36"/>
      <c r="BA90" s="36"/>
      <c r="BB90" s="36"/>
      <c r="BC90" s="36"/>
      <c r="BD90" s="36"/>
      <c r="BE90" s="36"/>
      <c r="BF90" s="36"/>
      <c r="BG90" s="36"/>
    </row>
    <row r="91" spans="1:59">
      <c r="A91" s="43"/>
      <c r="B91" s="43"/>
      <c r="C91" s="43"/>
      <c r="D91" s="43"/>
      <c r="E91" s="43"/>
      <c r="F91" s="43"/>
      <c r="G91" s="43"/>
      <c r="H91" s="43"/>
      <c r="I91" s="43"/>
      <c r="J91" s="43"/>
      <c r="K91" s="43"/>
      <c r="L91" s="43"/>
      <c r="M91" s="43">
        <v>90</v>
      </c>
      <c r="N91" s="49">
        <f t="shared" si="107"/>
        <v>0.38216193809192944</v>
      </c>
      <c r="O91" s="49">
        <f t="shared" si="108"/>
        <v>0.69483988743987102</v>
      </c>
      <c r="P91" s="49">
        <f t="shared" si="109"/>
        <v>0.61528315317849325</v>
      </c>
      <c r="Q91" s="49">
        <f t="shared" si="110"/>
        <v>0.17693098072562341</v>
      </c>
      <c r="R91" s="49">
        <f t="shared" si="111"/>
        <v>1.0292091836734689</v>
      </c>
      <c r="S91" s="49">
        <f t="shared" si="112"/>
        <v>0.70761904761904826</v>
      </c>
      <c r="T91" s="49">
        <f t="shared" si="113"/>
        <v>0.6276190476190483</v>
      </c>
      <c r="U91" s="50">
        <f t="shared" si="114"/>
        <v>1.0355238095238102</v>
      </c>
      <c r="V91" s="50">
        <f t="shared" si="115"/>
        <v>0.51776190476190509</v>
      </c>
      <c r="W91" s="51">
        <f t="shared" si="116"/>
        <v>0.52271428571428613</v>
      </c>
      <c r="X91" s="50">
        <f t="shared" si="117"/>
        <v>0.15238095238095259</v>
      </c>
      <c r="Y91" s="50">
        <f t="shared" si="118"/>
        <v>0.19</v>
      </c>
      <c r="Z91" s="51"/>
      <c r="AA91" s="43"/>
      <c r="AB91" s="43">
        <v>90</v>
      </c>
      <c r="AC91" s="49">
        <f t="shared" si="119"/>
        <v>0.36857142857142866</v>
      </c>
      <c r="AD91" s="49">
        <f t="shared" si="120"/>
        <v>0.64857142857142802</v>
      </c>
      <c r="AE91" s="49">
        <f t="shared" si="121"/>
        <v>0.61706444994792631</v>
      </c>
      <c r="AF91" s="49">
        <f t="shared" si="122"/>
        <v>0.18</v>
      </c>
      <c r="AG91" s="49">
        <f t="shared" si="123"/>
        <v>1.048571428571428</v>
      </c>
      <c r="AH91" s="49">
        <f t="shared" si="124"/>
        <v>0.70857142857142796</v>
      </c>
      <c r="AI91" s="49">
        <f t="shared" si="125"/>
        <v>0.63</v>
      </c>
      <c r="AJ91" s="50">
        <f t="shared" si="126"/>
        <v>0.90171428571428525</v>
      </c>
      <c r="AK91" s="50">
        <f t="shared" si="127"/>
        <v>0.45085714285714262</v>
      </c>
      <c r="AL91" s="50">
        <f t="shared" si="128"/>
        <v>0.44799999999999995</v>
      </c>
      <c r="AM91" s="50">
        <f t="shared" si="129"/>
        <v>0.14571428571428566</v>
      </c>
      <c r="AN91" s="50">
        <f t="shared" si="130"/>
        <v>0.19</v>
      </c>
      <c r="AO91" s="43"/>
      <c r="AP91" s="36"/>
      <c r="AQ91" s="36"/>
      <c r="AR91" s="36"/>
      <c r="AS91" s="36"/>
      <c r="AT91" s="36"/>
      <c r="AU91" s="36"/>
      <c r="AV91" s="36"/>
      <c r="AW91" s="36"/>
      <c r="AX91" s="36"/>
      <c r="AY91" s="36"/>
      <c r="AZ91" s="36"/>
      <c r="BA91" s="36"/>
      <c r="BB91" s="36"/>
      <c r="BC91" s="36"/>
      <c r="BD91" s="36"/>
      <c r="BE91" s="36"/>
      <c r="BF91" s="36"/>
      <c r="BG91" s="36"/>
    </row>
    <row r="92" spans="1:59">
      <c r="A92" s="43"/>
      <c r="B92" s="43"/>
      <c r="C92" s="43"/>
      <c r="D92" s="43"/>
      <c r="E92" s="43"/>
      <c r="F92" s="43"/>
      <c r="G92" s="43"/>
      <c r="H92" s="43"/>
      <c r="I92" s="43"/>
      <c r="J92" s="43"/>
      <c r="K92" s="43"/>
      <c r="L92" s="43"/>
      <c r="M92" s="43">
        <v>91</v>
      </c>
      <c r="N92" s="49">
        <f t="shared" si="107"/>
        <v>0.38260483392025568</v>
      </c>
      <c r="O92" s="49">
        <f t="shared" si="108"/>
        <v>0.69564515258228232</v>
      </c>
      <c r="P92" s="49">
        <f t="shared" si="109"/>
        <v>0.61579417182472973</v>
      </c>
      <c r="Q92" s="49">
        <f t="shared" si="110"/>
        <v>0.17773526077097487</v>
      </c>
      <c r="R92" s="49">
        <f t="shared" si="111"/>
        <v>1.0290816326530607</v>
      </c>
      <c r="S92" s="49">
        <f t="shared" si="112"/>
        <v>0.70809523809523878</v>
      </c>
      <c r="T92" s="49">
        <f t="shared" si="113"/>
        <v>0.62809523809523882</v>
      </c>
      <c r="U92" s="50">
        <f t="shared" si="114"/>
        <v>1.0276190476190483</v>
      </c>
      <c r="V92" s="50">
        <f t="shared" si="115"/>
        <v>0.51380952380952416</v>
      </c>
      <c r="W92" s="51">
        <f t="shared" si="116"/>
        <v>0.51857142857142902</v>
      </c>
      <c r="X92" s="50">
        <f t="shared" si="117"/>
        <v>0.15190476190476213</v>
      </c>
      <c r="Y92" s="50">
        <f t="shared" si="118"/>
        <v>0.19</v>
      </c>
      <c r="Z92" s="51"/>
      <c r="AA92" s="43"/>
      <c r="AB92" s="43">
        <v>91</v>
      </c>
      <c r="AC92" s="49">
        <f t="shared" si="119"/>
        <v>0.36928571428571438</v>
      </c>
      <c r="AD92" s="49">
        <f t="shared" si="120"/>
        <v>0.64928571428571369</v>
      </c>
      <c r="AE92" s="49">
        <f t="shared" si="121"/>
        <v>0.61699996690944725</v>
      </c>
      <c r="AF92" s="49">
        <f t="shared" si="122"/>
        <v>0.18</v>
      </c>
      <c r="AG92" s="49">
        <f t="shared" si="123"/>
        <v>1.0492857142857137</v>
      </c>
      <c r="AH92" s="49">
        <f t="shared" si="124"/>
        <v>0.70928571428571363</v>
      </c>
      <c r="AI92" s="49">
        <f t="shared" si="125"/>
        <v>0.63</v>
      </c>
      <c r="AJ92" s="50">
        <f t="shared" si="126"/>
        <v>0.89385714285714235</v>
      </c>
      <c r="AK92" s="50">
        <f t="shared" si="127"/>
        <v>0.44692857142857118</v>
      </c>
      <c r="AL92" s="50">
        <f t="shared" si="128"/>
        <v>0.44349999999999995</v>
      </c>
      <c r="AM92" s="50">
        <f t="shared" si="129"/>
        <v>0.1453571428571428</v>
      </c>
      <c r="AN92" s="50">
        <f t="shared" si="130"/>
        <v>0.19</v>
      </c>
      <c r="AO92" s="43"/>
      <c r="AP92" s="36"/>
      <c r="AQ92" s="36"/>
      <c r="AR92" s="36"/>
      <c r="AS92" s="36"/>
      <c r="AT92" s="36"/>
      <c r="AU92" s="36"/>
      <c r="AV92" s="36"/>
      <c r="AW92" s="36"/>
      <c r="AX92" s="36"/>
      <c r="AY92" s="36"/>
      <c r="AZ92" s="36"/>
      <c r="BA92" s="36"/>
      <c r="BB92" s="36"/>
      <c r="BC92" s="36"/>
      <c r="BD92" s="36"/>
      <c r="BE92" s="36"/>
      <c r="BF92" s="36"/>
      <c r="BG92" s="36"/>
    </row>
    <row r="93" spans="1:59">
      <c r="A93" s="43"/>
      <c r="B93" s="43"/>
      <c r="C93" s="43"/>
      <c r="D93" s="43"/>
      <c r="E93" s="43"/>
      <c r="F93" s="43"/>
      <c r="G93" s="43"/>
      <c r="H93" s="43"/>
      <c r="I93" s="43"/>
      <c r="J93" s="43"/>
      <c r="K93" s="43"/>
      <c r="L93" s="43"/>
      <c r="M93" s="43">
        <v>92</v>
      </c>
      <c r="N93" s="49">
        <f t="shared" si="107"/>
        <v>0.38304772974858192</v>
      </c>
      <c r="O93" s="49">
        <f t="shared" si="108"/>
        <v>0.69645041772469363</v>
      </c>
      <c r="P93" s="49">
        <f t="shared" si="109"/>
        <v>0.61630519047096621</v>
      </c>
      <c r="Q93" s="49">
        <f t="shared" si="110"/>
        <v>0.17853954081632634</v>
      </c>
      <c r="R93" s="49">
        <f t="shared" si="111"/>
        <v>1.0289540816326526</v>
      </c>
      <c r="S93" s="49">
        <f t="shared" si="112"/>
        <v>0.7085714285714293</v>
      </c>
      <c r="T93" s="49">
        <f t="shared" si="113"/>
        <v>0.62857142857142934</v>
      </c>
      <c r="U93" s="50">
        <f t="shared" si="114"/>
        <v>1.0197142857142865</v>
      </c>
      <c r="V93" s="50">
        <f t="shared" si="115"/>
        <v>0.50985714285714323</v>
      </c>
      <c r="W93" s="51">
        <f t="shared" si="116"/>
        <v>0.5144285714285719</v>
      </c>
      <c r="X93" s="50">
        <f t="shared" si="117"/>
        <v>0.15142857142857166</v>
      </c>
      <c r="Y93" s="50">
        <f t="shared" si="118"/>
        <v>0.19</v>
      </c>
      <c r="Z93" s="51"/>
      <c r="AA93" s="43"/>
      <c r="AB93" s="43">
        <v>92</v>
      </c>
      <c r="AC93" s="49">
        <f>$D$43</f>
        <v>0.37</v>
      </c>
      <c r="AD93" s="49">
        <f>$E$43</f>
        <v>0.65</v>
      </c>
      <c r="AE93" s="49">
        <f>$F$43</f>
        <v>0.61693548387096753</v>
      </c>
      <c r="AF93" s="49">
        <f>$G$43</f>
        <v>0.18</v>
      </c>
      <c r="AG93" s="49">
        <f>$H$43</f>
        <v>1.05</v>
      </c>
      <c r="AH93" s="49">
        <f>$I$43</f>
        <v>0.71</v>
      </c>
      <c r="AI93" s="49">
        <f>$J$43</f>
        <v>0.63</v>
      </c>
      <c r="AJ93" s="50">
        <f>$F$32</f>
        <v>0.88600000000000001</v>
      </c>
      <c r="AK93" s="50">
        <f>$C$32</f>
        <v>0.443</v>
      </c>
      <c r="AL93" s="50">
        <f>$D$32</f>
        <v>0.439</v>
      </c>
      <c r="AM93" s="50">
        <f>$G$32</f>
        <v>0.14499999999999999</v>
      </c>
      <c r="AN93" s="50">
        <f>$H$32</f>
        <v>0.19</v>
      </c>
      <c r="AO93" s="43"/>
      <c r="AP93" s="36"/>
      <c r="AQ93" s="36"/>
      <c r="AR93" s="36"/>
      <c r="AS93" s="36"/>
      <c r="AT93" s="36"/>
      <c r="AU93" s="36"/>
      <c r="AV93" s="36"/>
      <c r="AW93" s="36"/>
      <c r="AX93" s="36"/>
      <c r="AY93" s="36"/>
      <c r="AZ93" s="36"/>
      <c r="BA93" s="36"/>
      <c r="BB93" s="36"/>
      <c r="BC93" s="36"/>
      <c r="BD93" s="36"/>
      <c r="BE93" s="36"/>
      <c r="BF93" s="36"/>
      <c r="BG93" s="36"/>
    </row>
    <row r="94" spans="1:59">
      <c r="A94" s="43"/>
      <c r="B94" s="43"/>
      <c r="C94" s="43"/>
      <c r="D94" s="43"/>
      <c r="E94" s="43"/>
      <c r="F94" s="43"/>
      <c r="G94" s="43"/>
      <c r="H94" s="43"/>
      <c r="I94" s="43"/>
      <c r="J94" s="43"/>
      <c r="K94" s="43"/>
      <c r="L94" s="43"/>
      <c r="M94" s="43">
        <v>93</v>
      </c>
      <c r="N94" s="49">
        <f t="shared" si="107"/>
        <v>0.38349062557690816</v>
      </c>
      <c r="O94" s="49">
        <f t="shared" si="108"/>
        <v>0.69725568286710493</v>
      </c>
      <c r="P94" s="49">
        <f t="shared" si="109"/>
        <v>0.6168162091172027</v>
      </c>
      <c r="Q94" s="49">
        <f t="shared" si="110"/>
        <v>0.1793438208616778</v>
      </c>
      <c r="R94" s="49">
        <f t="shared" si="111"/>
        <v>1.0288265306122444</v>
      </c>
      <c r="S94" s="49">
        <f t="shared" si="112"/>
        <v>0.70904761904761981</v>
      </c>
      <c r="T94" s="49">
        <f t="shared" si="113"/>
        <v>0.62904761904761985</v>
      </c>
      <c r="U94" s="50">
        <f t="shared" si="114"/>
        <v>1.0118095238095246</v>
      </c>
      <c r="V94" s="50">
        <f t="shared" si="115"/>
        <v>0.5059047619047623</v>
      </c>
      <c r="W94" s="51">
        <f t="shared" si="116"/>
        <v>0.51028571428571479</v>
      </c>
      <c r="X94" s="50">
        <f t="shared" si="117"/>
        <v>0.1509523809523812</v>
      </c>
      <c r="Y94" s="50">
        <f t="shared" si="118"/>
        <v>0.19</v>
      </c>
      <c r="Z94" s="51"/>
      <c r="AA94" s="43"/>
      <c r="AB94" s="43">
        <v>93</v>
      </c>
      <c r="AC94" s="49">
        <f>AC93+($AC$114-$AC$93)/21</f>
        <v>0.37047619047619046</v>
      </c>
      <c r="AD94" s="49">
        <f>AD93+($AD$114-$AD$93)/21</f>
        <v>0.65047619047619054</v>
      </c>
      <c r="AE94" s="49">
        <f>AE93+($AE$114-$AE$93)/21</f>
        <v>0.61769372271164369</v>
      </c>
      <c r="AF94" s="49">
        <f>AF93+($AF$114-$AF$93)/21</f>
        <v>0.18</v>
      </c>
      <c r="AG94" s="49">
        <f>AG93+($AG$114-$AG$93)/21</f>
        <v>1.05</v>
      </c>
      <c r="AH94" s="49">
        <f>AH93+($AH$114-$AH$93)/21</f>
        <v>0.71047619047619048</v>
      </c>
      <c r="AI94" s="49">
        <f>AI93+(AI114-AI93)/21</f>
        <v>0.63</v>
      </c>
      <c r="AJ94" s="50">
        <f>AJ93+($AJ$114-$AJ$93)/21</f>
        <v>0.88071428571428567</v>
      </c>
      <c r="AK94" s="50">
        <f>AK93+($AK$114-$AK$93)/21</f>
        <v>0.44033333333333335</v>
      </c>
      <c r="AL94" s="50">
        <f>AL93+($AL$114-$AL$93)/21</f>
        <v>0.43642857142857144</v>
      </c>
      <c r="AM94" s="50">
        <f>AM93+($AM$114-$AM$93)/21</f>
        <v>0.14476190476190476</v>
      </c>
      <c r="AN94" s="50">
        <f>AN93+($AN$114-$AN$93)/21</f>
        <v>0.19</v>
      </c>
      <c r="AO94" s="43"/>
      <c r="AP94" s="36"/>
      <c r="AQ94" s="36"/>
      <c r="AR94" s="36"/>
      <c r="AS94" s="36"/>
      <c r="AT94" s="36"/>
      <c r="AU94" s="36"/>
      <c r="AV94" s="36"/>
      <c r="AW94" s="36"/>
      <c r="AX94" s="36"/>
      <c r="AY94" s="36"/>
      <c r="AZ94" s="36"/>
      <c r="BA94" s="36"/>
      <c r="BB94" s="36"/>
      <c r="BC94" s="36"/>
      <c r="BD94" s="36"/>
      <c r="BE94" s="36"/>
      <c r="BF94" s="36"/>
      <c r="BG94" s="36"/>
    </row>
    <row r="95" spans="1:59">
      <c r="A95" s="43"/>
      <c r="B95" s="43"/>
      <c r="C95" s="43"/>
      <c r="D95" s="43"/>
      <c r="E95" s="43"/>
      <c r="F95" s="43"/>
      <c r="G95" s="43"/>
      <c r="H95" s="43"/>
      <c r="I95" s="43"/>
      <c r="J95" s="43"/>
      <c r="K95" s="43"/>
      <c r="L95" s="43"/>
      <c r="M95" s="43">
        <v>94</v>
      </c>
      <c r="N95" s="49">
        <f t="shared" si="107"/>
        <v>0.3839335214052344</v>
      </c>
      <c r="O95" s="49">
        <f t="shared" si="108"/>
        <v>0.69806094800951624</v>
      </c>
      <c r="P95" s="49">
        <f t="shared" si="109"/>
        <v>0.61732722776343918</v>
      </c>
      <c r="Q95" s="49">
        <f t="shared" si="110"/>
        <v>0.18014810090702926</v>
      </c>
      <c r="R95" s="49">
        <f t="shared" si="111"/>
        <v>1.0286989795918362</v>
      </c>
      <c r="S95" s="49">
        <f t="shared" si="112"/>
        <v>0.70952380952381033</v>
      </c>
      <c r="T95" s="49">
        <f t="shared" si="113"/>
        <v>0.62952380952381037</v>
      </c>
      <c r="U95" s="50">
        <f t="shared" si="114"/>
        <v>1.0039047619047627</v>
      </c>
      <c r="V95" s="50">
        <f t="shared" si="115"/>
        <v>0.50195238095238137</v>
      </c>
      <c r="W95" s="51">
        <f t="shared" si="116"/>
        <v>0.50614285714285767</v>
      </c>
      <c r="X95" s="50">
        <f t="shared" si="117"/>
        <v>0.15047619047619074</v>
      </c>
      <c r="Y95" s="50">
        <f t="shared" si="118"/>
        <v>0.19</v>
      </c>
      <c r="Z95" s="51"/>
      <c r="AA95" s="43"/>
      <c r="AB95" s="43">
        <v>94</v>
      </c>
      <c r="AC95" s="49">
        <f t="shared" ref="AC95:AC113" si="131">AC94+($AC$114-$AC$93)/21</f>
        <v>0.37095238095238092</v>
      </c>
      <c r="AD95" s="49">
        <f t="shared" ref="AD95:AD113" si="132">AD94+($AD$114-$AD$93)/21</f>
        <v>0.65095238095238106</v>
      </c>
      <c r="AE95" s="49">
        <f t="shared" ref="AE95:AE113" si="133">AE94+($AE$114-$AE$93)/21</f>
        <v>0.61845196155231985</v>
      </c>
      <c r="AF95" s="49">
        <f t="shared" ref="AF95:AF113" si="134">AF94+($AF$114-$AF$93)/21</f>
        <v>0.18</v>
      </c>
      <c r="AG95" s="49">
        <f t="shared" ref="AG95:AG113" si="135">AG94+($AG$114-$AG$93)/21</f>
        <v>1.05</v>
      </c>
      <c r="AH95" s="49">
        <f t="shared" ref="AH95:AH113" si="136">AH94+($AH$114-$AH$93)/21</f>
        <v>0.710952380952381</v>
      </c>
      <c r="AI95" s="49">
        <f t="shared" ref="AI95:AI113" si="137">AI94+($AI$114-$AI$93)/21</f>
        <v>0.63</v>
      </c>
      <c r="AJ95" s="50">
        <f t="shared" ref="AJ95:AJ113" si="138">AJ94+($AJ$114-$AJ$93)/21</f>
        <v>0.87542857142857133</v>
      </c>
      <c r="AK95" s="50">
        <f t="shared" ref="AK95:AK113" si="139">AK94+($AK$114-$AK$93)/21</f>
        <v>0.4376666666666667</v>
      </c>
      <c r="AL95" s="50">
        <f t="shared" ref="AL95:AL113" si="140">AL94+($AL$114-$AL$93)/21</f>
        <v>0.43385714285714289</v>
      </c>
      <c r="AM95" s="50">
        <f t="shared" ref="AM95:AM113" si="141">AM94+($AM$114-$AM$93)/21</f>
        <v>0.14452380952380953</v>
      </c>
      <c r="AN95" s="50">
        <f t="shared" ref="AN95:AN113" si="142">AN94+($AN$114-$AN$93)/21</f>
        <v>0.19</v>
      </c>
      <c r="AO95" s="43"/>
      <c r="AP95" s="36"/>
      <c r="AQ95" s="36"/>
      <c r="AR95" s="36"/>
      <c r="AS95" s="36"/>
      <c r="AT95" s="36"/>
      <c r="AU95" s="36"/>
      <c r="AV95" s="36"/>
      <c r="AW95" s="36"/>
      <c r="AX95" s="36"/>
      <c r="AY95" s="36"/>
      <c r="AZ95" s="36"/>
      <c r="BA95" s="36"/>
      <c r="BB95" s="36"/>
      <c r="BC95" s="36"/>
      <c r="BD95" s="36"/>
      <c r="BE95" s="36"/>
      <c r="BF95" s="36"/>
      <c r="BG95" s="36"/>
    </row>
    <row r="96" spans="1:59">
      <c r="A96" s="43"/>
      <c r="B96" s="43"/>
      <c r="C96" s="43"/>
      <c r="D96" s="43"/>
      <c r="E96" s="43"/>
      <c r="F96" s="43"/>
      <c r="G96" s="43"/>
      <c r="H96" s="43"/>
      <c r="I96" s="43"/>
      <c r="J96" s="43"/>
      <c r="K96" s="43"/>
      <c r="L96" s="43"/>
      <c r="M96" s="43">
        <v>95</v>
      </c>
      <c r="N96" s="49">
        <f>D8</f>
        <v>0.38437641723356014</v>
      </c>
      <c r="O96" s="49">
        <f t="shared" ref="O96:T96" si="143">E8</f>
        <v>0.69886621315192743</v>
      </c>
      <c r="P96" s="49">
        <f t="shared" si="143"/>
        <v>0.617838246409675</v>
      </c>
      <c r="Q96" s="49">
        <f t="shared" si="143"/>
        <v>0.18095238095238092</v>
      </c>
      <c r="R96" s="49">
        <f t="shared" si="143"/>
        <v>1.0285714285714285</v>
      </c>
      <c r="S96" s="49">
        <f t="shared" si="143"/>
        <v>0.71</v>
      </c>
      <c r="T96" s="49">
        <f t="shared" si="143"/>
        <v>0.63</v>
      </c>
      <c r="U96" s="50">
        <f>F31</f>
        <v>0.996</v>
      </c>
      <c r="V96" s="50">
        <f>C31</f>
        <v>0.498</v>
      </c>
      <c r="W96" s="51">
        <f>$D$31</f>
        <v>0.502</v>
      </c>
      <c r="X96" s="50">
        <f>$G$31</f>
        <v>0.15</v>
      </c>
      <c r="Y96" s="50">
        <f>$H$31</f>
        <v>0.19</v>
      </c>
      <c r="Z96" s="51"/>
      <c r="AA96" s="43"/>
      <c r="AB96" s="43">
        <v>95</v>
      </c>
      <c r="AC96" s="49">
        <f t="shared" si="131"/>
        <v>0.37142857142857139</v>
      </c>
      <c r="AD96" s="49">
        <f t="shared" si="132"/>
        <v>0.65142857142857158</v>
      </c>
      <c r="AE96" s="49">
        <f t="shared" si="133"/>
        <v>0.61921020039299601</v>
      </c>
      <c r="AF96" s="49">
        <f t="shared" si="134"/>
        <v>0.18</v>
      </c>
      <c r="AG96" s="49">
        <f t="shared" si="135"/>
        <v>1.05</v>
      </c>
      <c r="AH96" s="49">
        <f t="shared" si="136"/>
        <v>0.71142857142857152</v>
      </c>
      <c r="AI96" s="49">
        <f t="shared" si="137"/>
        <v>0.63</v>
      </c>
      <c r="AJ96" s="50">
        <f t="shared" si="138"/>
        <v>0.870142857142857</v>
      </c>
      <c r="AK96" s="50">
        <f t="shared" si="139"/>
        <v>0.43500000000000005</v>
      </c>
      <c r="AL96" s="50">
        <f t="shared" si="140"/>
        <v>0.43128571428571433</v>
      </c>
      <c r="AM96" s="50">
        <f t="shared" si="141"/>
        <v>0.14428571428571429</v>
      </c>
      <c r="AN96" s="50">
        <f t="shared" si="142"/>
        <v>0.19</v>
      </c>
      <c r="AO96" s="43"/>
      <c r="AP96" s="36"/>
      <c r="AQ96" s="36"/>
      <c r="AR96" s="36"/>
      <c r="AS96" s="36"/>
      <c r="AT96" s="36"/>
      <c r="AU96" s="36"/>
      <c r="AV96" s="36"/>
      <c r="AW96" s="36"/>
      <c r="AX96" s="36"/>
      <c r="AY96" s="36"/>
      <c r="AZ96" s="36"/>
      <c r="BA96" s="36"/>
      <c r="BB96" s="36"/>
      <c r="BC96" s="36"/>
      <c r="BD96" s="36"/>
      <c r="BE96" s="36"/>
      <c r="BF96" s="36"/>
      <c r="BG96" s="36"/>
    </row>
    <row r="97" spans="1:59">
      <c r="A97" s="43"/>
      <c r="B97" s="43"/>
      <c r="C97" s="43"/>
      <c r="D97" s="43"/>
      <c r="E97" s="43"/>
      <c r="F97" s="43"/>
      <c r="G97" s="43"/>
      <c r="H97" s="43"/>
      <c r="I97" s="43"/>
      <c r="J97" s="43"/>
      <c r="K97" s="43"/>
      <c r="L97" s="43"/>
      <c r="M97" s="43">
        <v>96</v>
      </c>
      <c r="N97" s="49">
        <f>N96+(($N$117-$N$96)/21)</f>
        <v>0.38552202306934041</v>
      </c>
      <c r="O97" s="49">
        <f>O96+(($O$117-$O$96)/21)</f>
        <v>0.70094913285334615</v>
      </c>
      <c r="P97" s="49">
        <f>P96+(($P$117-$P$96)/21)</f>
        <v>0.61779525771735555</v>
      </c>
      <c r="Q97" s="49">
        <f>Q96+(($Q$117-$Q$96)/21)</f>
        <v>0.1815521907687806</v>
      </c>
      <c r="R97" s="49">
        <f>R96+(($R$117-$R$96)/21)</f>
        <v>1.0292590154341306</v>
      </c>
      <c r="S97" s="49">
        <f>S96+(($S$117-$S$96)/21)</f>
        <v>0.71047619047619048</v>
      </c>
      <c r="T97" s="49">
        <f>T96+(($T$117-$T$96)/21)</f>
        <v>0.63047619047619052</v>
      </c>
      <c r="U97" s="50">
        <f>U96+(($U$117-$U$96)/21)</f>
        <v>0.99076190476190473</v>
      </c>
      <c r="V97" s="50">
        <f>V96+(($V$117-$V$96)/21)</f>
        <v>0.49538095238095237</v>
      </c>
      <c r="W97" s="51">
        <f>W96+(($W$117-$W$96)/21)</f>
        <v>0.499</v>
      </c>
      <c r="X97" s="50">
        <f>X96+(($X$117-$X$96)/21)</f>
        <v>0.14976190476190476</v>
      </c>
      <c r="Y97" s="50">
        <f>Y96+(($Y$117-$Y$96)/21)</f>
        <v>0.19</v>
      </c>
      <c r="Z97" s="51"/>
      <c r="AA97" s="43"/>
      <c r="AB97" s="43">
        <v>96</v>
      </c>
      <c r="AC97" s="49">
        <f t="shared" si="131"/>
        <v>0.37190476190476185</v>
      </c>
      <c r="AD97" s="49">
        <f t="shared" si="132"/>
        <v>0.6519047619047621</v>
      </c>
      <c r="AE97" s="49">
        <f t="shared" si="133"/>
        <v>0.61996843923367217</v>
      </c>
      <c r="AF97" s="49">
        <f t="shared" si="134"/>
        <v>0.18</v>
      </c>
      <c r="AG97" s="49">
        <f t="shared" si="135"/>
        <v>1.05</v>
      </c>
      <c r="AH97" s="49">
        <f t="shared" si="136"/>
        <v>0.71190476190476204</v>
      </c>
      <c r="AI97" s="49">
        <f t="shared" si="137"/>
        <v>0.63</v>
      </c>
      <c r="AJ97" s="50">
        <f t="shared" si="138"/>
        <v>0.86485714285714266</v>
      </c>
      <c r="AK97" s="50">
        <f t="shared" si="139"/>
        <v>0.4323333333333334</v>
      </c>
      <c r="AL97" s="50">
        <f t="shared" si="140"/>
        <v>0.42871428571428577</v>
      </c>
      <c r="AM97" s="50">
        <f t="shared" si="141"/>
        <v>0.14404761904761906</v>
      </c>
      <c r="AN97" s="50">
        <f t="shared" si="142"/>
        <v>0.19</v>
      </c>
      <c r="AO97" s="43"/>
      <c r="AP97" s="36"/>
      <c r="AQ97" s="36"/>
      <c r="AR97" s="36"/>
      <c r="AS97" s="36"/>
      <c r="AT97" s="36"/>
      <c r="AU97" s="36"/>
      <c r="AV97" s="36"/>
      <c r="AW97" s="36"/>
      <c r="AX97" s="36"/>
      <c r="AY97" s="36"/>
      <c r="AZ97" s="36"/>
      <c r="BA97" s="36"/>
      <c r="BB97" s="36"/>
      <c r="BC97" s="36"/>
      <c r="BD97" s="36"/>
      <c r="BE97" s="36"/>
      <c r="BF97" s="36"/>
      <c r="BG97" s="36"/>
    </row>
    <row r="98" spans="1:59">
      <c r="A98" s="43"/>
      <c r="B98" s="43"/>
      <c r="C98" s="43"/>
      <c r="D98" s="43"/>
      <c r="E98" s="43"/>
      <c r="F98" s="43"/>
      <c r="G98" s="43"/>
      <c r="H98" s="43"/>
      <c r="I98" s="43"/>
      <c r="J98" s="43"/>
      <c r="K98" s="43"/>
      <c r="L98" s="43"/>
      <c r="M98" s="43">
        <v>97</v>
      </c>
      <c r="N98" s="49">
        <f t="shared" ref="N98:N116" si="144">N97+(($N$117-$N$96)/21)</f>
        <v>0.38666762890512069</v>
      </c>
      <c r="O98" s="49">
        <f t="shared" ref="O98:O116" si="145">O97+(($O$117-$O$96)/21)</f>
        <v>0.70303205255476486</v>
      </c>
      <c r="P98" s="49">
        <f t="shared" ref="P98:P116" si="146">P97+(($P$117-$P$96)/21)</f>
        <v>0.6177522690250361</v>
      </c>
      <c r="Q98" s="49">
        <f t="shared" ref="Q98:Q116" si="147">Q97+(($Q$117-$Q$96)/21)</f>
        <v>0.18215200058518027</v>
      </c>
      <c r="R98" s="49">
        <f t="shared" ref="R98:R116" si="148">R97+(($R$117-$R$96)/21)</f>
        <v>1.0299466022968327</v>
      </c>
      <c r="S98" s="49">
        <f t="shared" ref="S98:S116" si="149">S97+(($S$117-$S$96)/21)</f>
        <v>0.710952380952381</v>
      </c>
      <c r="T98" s="49">
        <f t="shared" ref="T98:T116" si="150">T97+(($T$117-$T$96)/21)</f>
        <v>0.63095238095238104</v>
      </c>
      <c r="U98" s="50">
        <f t="shared" ref="U98:U116" si="151">U97+(($U$117-$U$96)/21)</f>
        <v>0.98552380952380947</v>
      </c>
      <c r="V98" s="50">
        <f t="shared" ref="V98:V116" si="152">V97+(($V$117-$V$96)/21)</f>
        <v>0.49276190476190473</v>
      </c>
      <c r="W98" s="51">
        <f t="shared" ref="W98:W116" si="153">W97+(($W$117-$W$96)/21)</f>
        <v>0.496</v>
      </c>
      <c r="X98" s="50">
        <f t="shared" ref="X98:X116" si="154">X97+(($X$117-$X$96)/21)</f>
        <v>0.14952380952380953</v>
      </c>
      <c r="Y98" s="50">
        <f t="shared" ref="Y98:Y116" si="155">Y97+(($Y$117-$Y$96)/21)</f>
        <v>0.19</v>
      </c>
      <c r="Z98" s="51"/>
      <c r="AA98" s="43"/>
      <c r="AB98" s="43">
        <v>97</v>
      </c>
      <c r="AC98" s="49">
        <f t="shared" si="131"/>
        <v>0.37238095238095231</v>
      </c>
      <c r="AD98" s="49">
        <f t="shared" si="132"/>
        <v>0.65238095238095262</v>
      </c>
      <c r="AE98" s="49">
        <f t="shared" si="133"/>
        <v>0.62072667807434834</v>
      </c>
      <c r="AF98" s="49">
        <f t="shared" si="134"/>
        <v>0.18</v>
      </c>
      <c r="AG98" s="49">
        <f t="shared" si="135"/>
        <v>1.05</v>
      </c>
      <c r="AH98" s="49">
        <f t="shared" si="136"/>
        <v>0.71238095238095256</v>
      </c>
      <c r="AI98" s="49">
        <f t="shared" si="137"/>
        <v>0.63</v>
      </c>
      <c r="AJ98" s="50">
        <f t="shared" si="138"/>
        <v>0.85957142857142832</v>
      </c>
      <c r="AK98" s="50">
        <f t="shared" si="139"/>
        <v>0.42966666666666675</v>
      </c>
      <c r="AL98" s="50">
        <f t="shared" si="140"/>
        <v>0.42614285714285721</v>
      </c>
      <c r="AM98" s="50">
        <f t="shared" si="141"/>
        <v>0.14380952380952383</v>
      </c>
      <c r="AN98" s="50">
        <f t="shared" si="142"/>
        <v>0.19</v>
      </c>
      <c r="AO98" s="43"/>
      <c r="AP98" s="36"/>
      <c r="AQ98" s="36"/>
      <c r="AR98" s="36"/>
      <c r="AS98" s="36"/>
      <c r="AT98" s="36"/>
      <c r="AU98" s="36"/>
      <c r="AV98" s="36"/>
      <c r="AW98" s="36"/>
      <c r="AX98" s="36"/>
      <c r="AY98" s="36"/>
      <c r="AZ98" s="36"/>
      <c r="BA98" s="36"/>
      <c r="BB98" s="36"/>
      <c r="BC98" s="36"/>
      <c r="BD98" s="36"/>
      <c r="BE98" s="36"/>
      <c r="BF98" s="36"/>
      <c r="BG98" s="36"/>
    </row>
    <row r="99" spans="1:59">
      <c r="A99" s="43"/>
      <c r="B99" s="43"/>
      <c r="C99" s="43"/>
      <c r="D99" s="43"/>
      <c r="E99" s="43"/>
      <c r="F99" s="43"/>
      <c r="G99" s="43"/>
      <c r="H99" s="43"/>
      <c r="I99" s="43"/>
      <c r="J99" s="43"/>
      <c r="K99" s="43"/>
      <c r="L99" s="43"/>
      <c r="M99" s="43">
        <v>98</v>
      </c>
      <c r="N99" s="49">
        <f t="shared" si="144"/>
        <v>0.38781323474090096</v>
      </c>
      <c r="O99" s="49">
        <f t="shared" si="145"/>
        <v>0.70511497225618358</v>
      </c>
      <c r="P99" s="49">
        <f t="shared" si="146"/>
        <v>0.61770928033271666</v>
      </c>
      <c r="Q99" s="49">
        <f t="shared" si="147"/>
        <v>0.18275181040157995</v>
      </c>
      <c r="R99" s="49">
        <f t="shared" si="148"/>
        <v>1.0306341891595348</v>
      </c>
      <c r="S99" s="49">
        <f t="shared" si="149"/>
        <v>0.71142857142857152</v>
      </c>
      <c r="T99" s="49">
        <f t="shared" si="150"/>
        <v>0.63142857142857156</v>
      </c>
      <c r="U99" s="50">
        <f t="shared" si="151"/>
        <v>0.9802857142857142</v>
      </c>
      <c r="V99" s="50">
        <f t="shared" si="152"/>
        <v>0.4901428571428571</v>
      </c>
      <c r="W99" s="51">
        <f t="shared" si="153"/>
        <v>0.49299999999999999</v>
      </c>
      <c r="X99" s="50">
        <f t="shared" si="154"/>
        <v>0.1492857142857143</v>
      </c>
      <c r="Y99" s="50">
        <f t="shared" si="155"/>
        <v>0.19</v>
      </c>
      <c r="Z99" s="51"/>
      <c r="AA99" s="43"/>
      <c r="AB99" s="43">
        <v>98</v>
      </c>
      <c r="AC99" s="49">
        <f t="shared" si="131"/>
        <v>0.37285714285714278</v>
      </c>
      <c r="AD99" s="49">
        <f t="shared" si="132"/>
        <v>0.65285714285714314</v>
      </c>
      <c r="AE99" s="49">
        <f t="shared" si="133"/>
        <v>0.6214849169150245</v>
      </c>
      <c r="AF99" s="49">
        <f t="shared" si="134"/>
        <v>0.18</v>
      </c>
      <c r="AG99" s="49">
        <f t="shared" si="135"/>
        <v>1.05</v>
      </c>
      <c r="AH99" s="49">
        <f t="shared" si="136"/>
        <v>0.71285714285714308</v>
      </c>
      <c r="AI99" s="49">
        <f t="shared" si="137"/>
        <v>0.63</v>
      </c>
      <c r="AJ99" s="50">
        <f t="shared" si="138"/>
        <v>0.85428571428571398</v>
      </c>
      <c r="AK99" s="50">
        <f t="shared" si="139"/>
        <v>0.4270000000000001</v>
      </c>
      <c r="AL99" s="50">
        <f t="shared" si="140"/>
        <v>0.42357142857142865</v>
      </c>
      <c r="AM99" s="50">
        <f t="shared" si="141"/>
        <v>0.1435714285714286</v>
      </c>
      <c r="AN99" s="50">
        <f t="shared" si="142"/>
        <v>0.19</v>
      </c>
      <c r="AO99" s="43"/>
      <c r="AP99" s="36"/>
      <c r="AQ99" s="36"/>
      <c r="AR99" s="36"/>
      <c r="AS99" s="36"/>
      <c r="AT99" s="36"/>
      <c r="AU99" s="36"/>
      <c r="AV99" s="36"/>
      <c r="AW99" s="36"/>
      <c r="AX99" s="36"/>
      <c r="AY99" s="36"/>
      <c r="AZ99" s="36"/>
      <c r="BA99" s="36"/>
      <c r="BB99" s="36"/>
      <c r="BC99" s="36"/>
      <c r="BD99" s="36"/>
      <c r="BE99" s="36"/>
      <c r="BF99" s="36"/>
      <c r="BG99" s="36"/>
    </row>
    <row r="100" spans="1:59">
      <c r="A100" s="43"/>
      <c r="B100" s="43"/>
      <c r="C100" s="43"/>
      <c r="D100" s="43"/>
      <c r="E100" s="43"/>
      <c r="F100" s="43"/>
      <c r="G100" s="43"/>
      <c r="H100" s="43"/>
      <c r="I100" s="43"/>
      <c r="J100" s="43"/>
      <c r="K100" s="43"/>
      <c r="L100" s="43"/>
      <c r="M100" s="43">
        <v>99</v>
      </c>
      <c r="N100" s="49">
        <f t="shared" si="144"/>
        <v>0.38895884057668123</v>
      </c>
      <c r="O100" s="49">
        <f t="shared" si="145"/>
        <v>0.7071978919576023</v>
      </c>
      <c r="P100" s="49">
        <f t="shared" si="146"/>
        <v>0.61766629164039721</v>
      </c>
      <c r="Q100" s="49">
        <f t="shared" si="147"/>
        <v>0.18335162021797963</v>
      </c>
      <c r="R100" s="49">
        <f t="shared" si="148"/>
        <v>1.0313217760222368</v>
      </c>
      <c r="S100" s="49">
        <f t="shared" si="149"/>
        <v>0.71190476190476204</v>
      </c>
      <c r="T100" s="49">
        <f t="shared" si="150"/>
        <v>0.63190476190476208</v>
      </c>
      <c r="U100" s="50">
        <f t="shared" si="151"/>
        <v>0.97504761904761894</v>
      </c>
      <c r="V100" s="50">
        <f t="shared" si="152"/>
        <v>0.48752380952380947</v>
      </c>
      <c r="W100" s="51">
        <f t="shared" si="153"/>
        <v>0.49</v>
      </c>
      <c r="X100" s="50">
        <f t="shared" si="154"/>
        <v>0.14904761904761907</v>
      </c>
      <c r="Y100" s="50">
        <f t="shared" si="155"/>
        <v>0.19</v>
      </c>
      <c r="Z100" s="51"/>
      <c r="AA100" s="43"/>
      <c r="AB100" s="43">
        <v>99</v>
      </c>
      <c r="AC100" s="49">
        <f t="shared" si="131"/>
        <v>0.37333333333333324</v>
      </c>
      <c r="AD100" s="49">
        <f t="shared" si="132"/>
        <v>0.65333333333333365</v>
      </c>
      <c r="AE100" s="49">
        <f t="shared" si="133"/>
        <v>0.62224315575570066</v>
      </c>
      <c r="AF100" s="49">
        <f t="shared" si="134"/>
        <v>0.18</v>
      </c>
      <c r="AG100" s="49">
        <f t="shared" si="135"/>
        <v>1.05</v>
      </c>
      <c r="AH100" s="49">
        <f t="shared" si="136"/>
        <v>0.7133333333333336</v>
      </c>
      <c r="AI100" s="49">
        <f t="shared" si="137"/>
        <v>0.63</v>
      </c>
      <c r="AJ100" s="50">
        <f t="shared" si="138"/>
        <v>0.84899999999999964</v>
      </c>
      <c r="AK100" s="50">
        <f t="shared" si="139"/>
        <v>0.42433333333333345</v>
      </c>
      <c r="AL100" s="50">
        <f t="shared" si="140"/>
        <v>0.4210000000000001</v>
      </c>
      <c r="AM100" s="50">
        <f t="shared" si="141"/>
        <v>0.14333333333333337</v>
      </c>
      <c r="AN100" s="50">
        <f t="shared" si="142"/>
        <v>0.19</v>
      </c>
      <c r="AO100" s="43"/>
      <c r="AP100" s="36"/>
      <c r="AQ100" s="36"/>
      <c r="AR100" s="36"/>
      <c r="AS100" s="36"/>
      <c r="AT100" s="36"/>
      <c r="AU100" s="36"/>
      <c r="AV100" s="36"/>
      <c r="AW100" s="36"/>
      <c r="AX100" s="36"/>
      <c r="AY100" s="36"/>
      <c r="AZ100" s="36"/>
      <c r="BA100" s="36"/>
      <c r="BB100" s="36"/>
      <c r="BC100" s="36"/>
      <c r="BD100" s="36"/>
      <c r="BE100" s="36"/>
      <c r="BF100" s="36"/>
      <c r="BG100" s="36"/>
    </row>
    <row r="101" spans="1:59">
      <c r="A101" s="43"/>
      <c r="B101" s="43"/>
      <c r="C101" s="43"/>
      <c r="D101" s="43"/>
      <c r="E101" s="43"/>
      <c r="F101" s="43"/>
      <c r="G101" s="43"/>
      <c r="H101" s="43"/>
      <c r="I101" s="43"/>
      <c r="J101" s="43"/>
      <c r="K101" s="43"/>
      <c r="L101" s="43"/>
      <c r="M101" s="43">
        <v>100</v>
      </c>
      <c r="N101" s="49">
        <f t="shared" si="144"/>
        <v>0.3901044464124615</v>
      </c>
      <c r="O101" s="49">
        <f t="shared" si="145"/>
        <v>0.70928081165902102</v>
      </c>
      <c r="P101" s="49">
        <f t="shared" si="146"/>
        <v>0.61762330294807777</v>
      </c>
      <c r="Q101" s="49">
        <f t="shared" si="147"/>
        <v>0.1839514300343793</v>
      </c>
      <c r="R101" s="49">
        <f t="shared" si="148"/>
        <v>1.0320093628849389</v>
      </c>
      <c r="S101" s="49">
        <f t="shared" si="149"/>
        <v>0.71238095238095256</v>
      </c>
      <c r="T101" s="49">
        <f t="shared" si="150"/>
        <v>0.6323809523809526</v>
      </c>
      <c r="U101" s="50">
        <f t="shared" si="151"/>
        <v>0.96980952380952368</v>
      </c>
      <c r="V101" s="50">
        <f t="shared" si="152"/>
        <v>0.48490476190476184</v>
      </c>
      <c r="W101" s="51">
        <f t="shared" si="153"/>
        <v>0.48699999999999999</v>
      </c>
      <c r="X101" s="50">
        <f t="shared" si="154"/>
        <v>0.14880952380952384</v>
      </c>
      <c r="Y101" s="50">
        <f t="shared" si="155"/>
        <v>0.19</v>
      </c>
      <c r="Z101" s="51"/>
      <c r="AA101" s="43"/>
      <c r="AB101" s="43">
        <v>100</v>
      </c>
      <c r="AC101" s="49">
        <f t="shared" si="131"/>
        <v>0.3738095238095237</v>
      </c>
      <c r="AD101" s="49">
        <f t="shared" si="132"/>
        <v>0.65380952380952417</v>
      </c>
      <c r="AE101" s="49">
        <f t="shared" si="133"/>
        <v>0.62300139459637682</v>
      </c>
      <c r="AF101" s="49">
        <f t="shared" si="134"/>
        <v>0.18</v>
      </c>
      <c r="AG101" s="49">
        <f t="shared" si="135"/>
        <v>1.05</v>
      </c>
      <c r="AH101" s="49">
        <f t="shared" si="136"/>
        <v>0.71380952380952412</v>
      </c>
      <c r="AI101" s="49">
        <f t="shared" si="137"/>
        <v>0.63</v>
      </c>
      <c r="AJ101" s="50">
        <f t="shared" si="138"/>
        <v>0.84371428571428531</v>
      </c>
      <c r="AK101" s="50">
        <f t="shared" si="139"/>
        <v>0.4216666666666668</v>
      </c>
      <c r="AL101" s="50">
        <f t="shared" si="140"/>
        <v>0.41842857142857154</v>
      </c>
      <c r="AM101" s="50">
        <f t="shared" si="141"/>
        <v>0.14309523809523814</v>
      </c>
      <c r="AN101" s="50">
        <f t="shared" si="142"/>
        <v>0.19</v>
      </c>
      <c r="AO101" s="43"/>
      <c r="AP101" s="36"/>
      <c r="AQ101" s="36"/>
      <c r="AR101" s="36"/>
      <c r="AS101" s="36"/>
      <c r="AT101" s="36"/>
      <c r="AU101" s="36"/>
      <c r="AV101" s="36"/>
      <c r="AW101" s="36"/>
      <c r="AX101" s="36"/>
      <c r="AY101" s="36"/>
      <c r="AZ101" s="36"/>
      <c r="BA101" s="36"/>
      <c r="BB101" s="36"/>
      <c r="BC101" s="36"/>
      <c r="BD101" s="36"/>
      <c r="BE101" s="36"/>
      <c r="BF101" s="36"/>
      <c r="BG101" s="36"/>
    </row>
    <row r="102" spans="1:59">
      <c r="A102" s="43"/>
      <c r="B102" s="43"/>
      <c r="C102" s="43"/>
      <c r="D102" s="43"/>
      <c r="E102" s="43"/>
      <c r="F102" s="43"/>
      <c r="G102" s="43"/>
      <c r="H102" s="43"/>
      <c r="I102" s="43"/>
      <c r="J102" s="43"/>
      <c r="K102" s="43"/>
      <c r="L102" s="43"/>
      <c r="M102" s="43">
        <v>101</v>
      </c>
      <c r="N102" s="49">
        <f t="shared" si="144"/>
        <v>0.39125005224824178</v>
      </c>
      <c r="O102" s="49">
        <f t="shared" si="145"/>
        <v>0.71136373136043973</v>
      </c>
      <c r="P102" s="49">
        <f t="shared" si="146"/>
        <v>0.61758031425575832</v>
      </c>
      <c r="Q102" s="49">
        <f t="shared" si="147"/>
        <v>0.18455123985077898</v>
      </c>
      <c r="R102" s="49">
        <f t="shared" si="148"/>
        <v>1.032696949747641</v>
      </c>
      <c r="S102" s="49">
        <f t="shared" si="149"/>
        <v>0.71285714285714308</v>
      </c>
      <c r="T102" s="49">
        <f t="shared" si="150"/>
        <v>0.63285714285714312</v>
      </c>
      <c r="U102" s="50">
        <f t="shared" si="151"/>
        <v>0.96457142857142841</v>
      </c>
      <c r="V102" s="50">
        <f t="shared" si="152"/>
        <v>0.48228571428571421</v>
      </c>
      <c r="W102" s="51">
        <f t="shared" si="153"/>
        <v>0.48399999999999999</v>
      </c>
      <c r="X102" s="50">
        <f t="shared" si="154"/>
        <v>0.1485714285714286</v>
      </c>
      <c r="Y102" s="50">
        <f t="shared" si="155"/>
        <v>0.19</v>
      </c>
      <c r="Z102" s="51"/>
      <c r="AA102" s="43"/>
      <c r="AB102" s="43">
        <v>101</v>
      </c>
      <c r="AC102" s="49">
        <f t="shared" si="131"/>
        <v>0.37428571428571417</v>
      </c>
      <c r="AD102" s="49">
        <f t="shared" si="132"/>
        <v>0.65428571428571469</v>
      </c>
      <c r="AE102" s="49">
        <f t="shared" si="133"/>
        <v>0.62375963343705298</v>
      </c>
      <c r="AF102" s="49">
        <f t="shared" si="134"/>
        <v>0.18</v>
      </c>
      <c r="AG102" s="49">
        <f t="shared" si="135"/>
        <v>1.05</v>
      </c>
      <c r="AH102" s="49">
        <f t="shared" si="136"/>
        <v>0.71428571428571463</v>
      </c>
      <c r="AI102" s="49">
        <f t="shared" si="137"/>
        <v>0.63</v>
      </c>
      <c r="AJ102" s="50">
        <f t="shared" si="138"/>
        <v>0.83842857142857097</v>
      </c>
      <c r="AK102" s="50">
        <f t="shared" si="139"/>
        <v>0.41900000000000015</v>
      </c>
      <c r="AL102" s="50">
        <f t="shared" si="140"/>
        <v>0.41585714285714298</v>
      </c>
      <c r="AM102" s="50">
        <f t="shared" si="141"/>
        <v>0.1428571428571429</v>
      </c>
      <c r="AN102" s="50">
        <f t="shared" si="142"/>
        <v>0.19</v>
      </c>
      <c r="AO102" s="43"/>
      <c r="AP102" s="36"/>
      <c r="AQ102" s="36"/>
      <c r="AR102" s="36"/>
      <c r="AS102" s="36"/>
      <c r="AT102" s="36"/>
      <c r="AU102" s="36"/>
      <c r="AV102" s="36"/>
      <c r="AW102" s="36"/>
      <c r="AX102" s="36"/>
      <c r="AY102" s="36"/>
      <c r="AZ102" s="36"/>
      <c r="BA102" s="36"/>
      <c r="BB102" s="36"/>
      <c r="BC102" s="36"/>
      <c r="BD102" s="36"/>
      <c r="BE102" s="36"/>
      <c r="BF102" s="36"/>
      <c r="BG102" s="36"/>
    </row>
    <row r="103" spans="1:59">
      <c r="A103" s="43"/>
      <c r="B103" s="43"/>
      <c r="C103" s="43"/>
      <c r="D103" s="43"/>
      <c r="E103" s="43"/>
      <c r="F103" s="43"/>
      <c r="G103" s="43"/>
      <c r="H103" s="43"/>
      <c r="I103" s="43"/>
      <c r="J103" s="43"/>
      <c r="K103" s="43"/>
      <c r="L103" s="43"/>
      <c r="M103" s="43">
        <v>102</v>
      </c>
      <c r="N103" s="49">
        <f t="shared" si="144"/>
        <v>0.39239565808402205</v>
      </c>
      <c r="O103" s="49">
        <f t="shared" si="145"/>
        <v>0.71344665106185845</v>
      </c>
      <c r="P103" s="49">
        <f t="shared" si="146"/>
        <v>0.61753732556343888</v>
      </c>
      <c r="Q103" s="49">
        <f t="shared" si="147"/>
        <v>0.18515104966717866</v>
      </c>
      <c r="R103" s="49">
        <f t="shared" si="148"/>
        <v>1.0333845366103431</v>
      </c>
      <c r="S103" s="49">
        <f t="shared" si="149"/>
        <v>0.7133333333333336</v>
      </c>
      <c r="T103" s="49">
        <f t="shared" si="150"/>
        <v>0.63333333333333364</v>
      </c>
      <c r="U103" s="50">
        <f t="shared" si="151"/>
        <v>0.95933333333333315</v>
      </c>
      <c r="V103" s="50">
        <f t="shared" si="152"/>
        <v>0.47966666666666657</v>
      </c>
      <c r="W103" s="51">
        <f t="shared" si="153"/>
        <v>0.48099999999999998</v>
      </c>
      <c r="X103" s="50">
        <f t="shared" si="154"/>
        <v>0.14833333333333337</v>
      </c>
      <c r="Y103" s="50">
        <f t="shared" si="155"/>
        <v>0.19</v>
      </c>
      <c r="Z103" s="51"/>
      <c r="AA103" s="43"/>
      <c r="AB103" s="43">
        <v>102</v>
      </c>
      <c r="AC103" s="49">
        <f t="shared" si="131"/>
        <v>0.37476190476190463</v>
      </c>
      <c r="AD103" s="49">
        <f t="shared" si="132"/>
        <v>0.65476190476190521</v>
      </c>
      <c r="AE103" s="49">
        <f t="shared" si="133"/>
        <v>0.62451787227772915</v>
      </c>
      <c r="AF103" s="49">
        <f t="shared" si="134"/>
        <v>0.18</v>
      </c>
      <c r="AG103" s="49">
        <f t="shared" si="135"/>
        <v>1.05</v>
      </c>
      <c r="AH103" s="49">
        <f t="shared" si="136"/>
        <v>0.71476190476190515</v>
      </c>
      <c r="AI103" s="49">
        <f t="shared" si="137"/>
        <v>0.63</v>
      </c>
      <c r="AJ103" s="50">
        <f t="shared" si="138"/>
        <v>0.83314285714285663</v>
      </c>
      <c r="AK103" s="50">
        <f t="shared" si="139"/>
        <v>0.4163333333333335</v>
      </c>
      <c r="AL103" s="50">
        <f t="shared" si="140"/>
        <v>0.41328571428571442</v>
      </c>
      <c r="AM103" s="50">
        <f t="shared" si="141"/>
        <v>0.14261904761904767</v>
      </c>
      <c r="AN103" s="50">
        <f t="shared" si="142"/>
        <v>0.19</v>
      </c>
      <c r="AO103" s="43"/>
      <c r="AP103" s="36"/>
      <c r="AQ103" s="36"/>
      <c r="AR103" s="36"/>
      <c r="AS103" s="36"/>
      <c r="AT103" s="36"/>
      <c r="AU103" s="36"/>
      <c r="AV103" s="36"/>
      <c r="AW103" s="36"/>
      <c r="AX103" s="36"/>
      <c r="AY103" s="36"/>
      <c r="AZ103" s="36"/>
      <c r="BA103" s="36"/>
      <c r="BB103" s="36"/>
      <c r="BC103" s="36"/>
      <c r="BD103" s="36"/>
      <c r="BE103" s="36"/>
      <c r="BF103" s="36"/>
      <c r="BG103" s="36"/>
    </row>
    <row r="104" spans="1:59">
      <c r="A104" s="43"/>
      <c r="B104" s="43"/>
      <c r="C104" s="43"/>
      <c r="D104" s="43"/>
      <c r="E104" s="43"/>
      <c r="F104" s="43"/>
      <c r="G104" s="43"/>
      <c r="H104" s="43"/>
      <c r="I104" s="43"/>
      <c r="J104" s="43"/>
      <c r="K104" s="43"/>
      <c r="L104" s="43"/>
      <c r="M104" s="43">
        <v>103</v>
      </c>
      <c r="N104" s="49">
        <f t="shared" si="144"/>
        <v>0.39354126391980232</v>
      </c>
      <c r="O104" s="49">
        <f t="shared" si="145"/>
        <v>0.71552957076327717</v>
      </c>
      <c r="P104" s="49">
        <f t="shared" si="146"/>
        <v>0.61749433687111943</v>
      </c>
      <c r="Q104" s="49">
        <f t="shared" si="147"/>
        <v>0.18575085948357833</v>
      </c>
      <c r="R104" s="49">
        <f t="shared" si="148"/>
        <v>1.0340721234730452</v>
      </c>
      <c r="S104" s="49">
        <f t="shared" si="149"/>
        <v>0.71380952380952412</v>
      </c>
      <c r="T104" s="49">
        <f t="shared" si="150"/>
        <v>0.63380952380952416</v>
      </c>
      <c r="U104" s="50">
        <f t="shared" si="151"/>
        <v>0.95409523809523789</v>
      </c>
      <c r="V104" s="50">
        <f t="shared" si="152"/>
        <v>0.47704761904761894</v>
      </c>
      <c r="W104" s="51">
        <f t="shared" si="153"/>
        <v>0.47799999999999998</v>
      </c>
      <c r="X104" s="50">
        <f t="shared" si="154"/>
        <v>0.14809523809523814</v>
      </c>
      <c r="Y104" s="50">
        <f t="shared" si="155"/>
        <v>0.19</v>
      </c>
      <c r="Z104" s="51"/>
      <c r="AA104" s="43"/>
      <c r="AB104" s="43">
        <v>103</v>
      </c>
      <c r="AC104" s="49">
        <f t="shared" si="131"/>
        <v>0.37523809523809509</v>
      </c>
      <c r="AD104" s="49">
        <f t="shared" si="132"/>
        <v>0.65523809523809573</v>
      </c>
      <c r="AE104" s="49">
        <f t="shared" si="133"/>
        <v>0.62527611111840531</v>
      </c>
      <c r="AF104" s="49">
        <f t="shared" si="134"/>
        <v>0.18</v>
      </c>
      <c r="AG104" s="49">
        <f t="shared" si="135"/>
        <v>1.05</v>
      </c>
      <c r="AH104" s="49">
        <f t="shared" si="136"/>
        <v>0.71523809523809567</v>
      </c>
      <c r="AI104" s="49">
        <f t="shared" si="137"/>
        <v>0.63</v>
      </c>
      <c r="AJ104" s="50">
        <f t="shared" si="138"/>
        <v>0.82785714285714229</v>
      </c>
      <c r="AK104" s="50">
        <f t="shared" si="139"/>
        <v>0.41366666666666685</v>
      </c>
      <c r="AL104" s="50">
        <f t="shared" si="140"/>
        <v>0.41071428571428586</v>
      </c>
      <c r="AM104" s="50">
        <f t="shared" si="141"/>
        <v>0.14238095238095244</v>
      </c>
      <c r="AN104" s="50">
        <f t="shared" si="142"/>
        <v>0.19</v>
      </c>
      <c r="AO104" s="43"/>
      <c r="AP104" s="36"/>
      <c r="AQ104" s="36"/>
      <c r="AR104" s="36"/>
      <c r="AS104" s="36"/>
      <c r="AT104" s="36"/>
      <c r="AU104" s="36"/>
      <c r="AV104" s="36"/>
      <c r="AW104" s="36"/>
      <c r="AX104" s="36"/>
      <c r="AY104" s="36"/>
      <c r="AZ104" s="36"/>
      <c r="BA104" s="36"/>
      <c r="BB104" s="36"/>
      <c r="BC104" s="36"/>
      <c r="BD104" s="36"/>
      <c r="BE104" s="36"/>
      <c r="BF104" s="36"/>
      <c r="BG104" s="36"/>
    </row>
    <row r="105" spans="1:59">
      <c r="A105" s="43"/>
      <c r="B105" s="43"/>
      <c r="C105" s="43"/>
      <c r="D105" s="43"/>
      <c r="E105" s="43"/>
      <c r="F105" s="43"/>
      <c r="G105" s="43"/>
      <c r="H105" s="43"/>
      <c r="I105" s="43"/>
      <c r="J105" s="43"/>
      <c r="K105" s="43"/>
      <c r="L105" s="43"/>
      <c r="M105" s="43">
        <v>104</v>
      </c>
      <c r="N105" s="49">
        <f t="shared" si="144"/>
        <v>0.39468686975558259</v>
      </c>
      <c r="O105" s="49">
        <f t="shared" si="145"/>
        <v>0.71761249046469588</v>
      </c>
      <c r="P105" s="49">
        <f t="shared" si="146"/>
        <v>0.61745134817879999</v>
      </c>
      <c r="Q105" s="49">
        <f t="shared" si="147"/>
        <v>0.18635066929997801</v>
      </c>
      <c r="R105" s="49">
        <f t="shared" si="148"/>
        <v>1.0347597103357473</v>
      </c>
      <c r="S105" s="49">
        <f t="shared" si="149"/>
        <v>0.71428571428571463</v>
      </c>
      <c r="T105" s="49">
        <f t="shared" si="150"/>
        <v>0.63428571428571467</v>
      </c>
      <c r="U105" s="50">
        <f t="shared" si="151"/>
        <v>0.94885714285714262</v>
      </c>
      <c r="V105" s="50">
        <f t="shared" si="152"/>
        <v>0.47442857142857131</v>
      </c>
      <c r="W105" s="51">
        <f t="shared" si="153"/>
        <v>0.47499999999999998</v>
      </c>
      <c r="X105" s="50">
        <f t="shared" si="154"/>
        <v>0.14785714285714291</v>
      </c>
      <c r="Y105" s="50">
        <f t="shared" si="155"/>
        <v>0.19</v>
      </c>
      <c r="Z105" s="51"/>
      <c r="AA105" s="43"/>
      <c r="AB105" s="43">
        <v>104</v>
      </c>
      <c r="AC105" s="49">
        <f t="shared" si="131"/>
        <v>0.37571428571428556</v>
      </c>
      <c r="AD105" s="49">
        <f t="shared" si="132"/>
        <v>0.65571428571428625</v>
      </c>
      <c r="AE105" s="49">
        <f t="shared" si="133"/>
        <v>0.62603434995908147</v>
      </c>
      <c r="AF105" s="49">
        <f t="shared" si="134"/>
        <v>0.18</v>
      </c>
      <c r="AG105" s="49">
        <f t="shared" si="135"/>
        <v>1.05</v>
      </c>
      <c r="AH105" s="49">
        <f t="shared" si="136"/>
        <v>0.71571428571428619</v>
      </c>
      <c r="AI105" s="49">
        <f t="shared" si="137"/>
        <v>0.63</v>
      </c>
      <c r="AJ105" s="50">
        <f t="shared" si="138"/>
        <v>0.82257142857142795</v>
      </c>
      <c r="AK105" s="50">
        <f t="shared" si="139"/>
        <v>0.4110000000000002</v>
      </c>
      <c r="AL105" s="50">
        <f t="shared" si="140"/>
        <v>0.40814285714285731</v>
      </c>
      <c r="AM105" s="50">
        <f t="shared" si="141"/>
        <v>0.14214285714285721</v>
      </c>
      <c r="AN105" s="50">
        <f t="shared" si="142"/>
        <v>0.19</v>
      </c>
      <c r="AO105" s="43"/>
      <c r="AP105" s="36"/>
      <c r="AQ105" s="36"/>
      <c r="AR105" s="36"/>
      <c r="AS105" s="36"/>
      <c r="AT105" s="36"/>
      <c r="AU105" s="36"/>
      <c r="AV105" s="36"/>
      <c r="AW105" s="36"/>
      <c r="AX105" s="36"/>
      <c r="AY105" s="36"/>
      <c r="AZ105" s="36"/>
      <c r="BA105" s="36"/>
      <c r="BB105" s="36"/>
      <c r="BC105" s="36"/>
      <c r="BD105" s="36"/>
      <c r="BE105" s="36"/>
      <c r="BF105" s="36"/>
      <c r="BG105" s="36"/>
    </row>
    <row r="106" spans="1:59">
      <c r="A106" s="43"/>
      <c r="B106" s="43"/>
      <c r="C106" s="43"/>
      <c r="D106" s="43"/>
      <c r="E106" s="43"/>
      <c r="F106" s="43"/>
      <c r="G106" s="43"/>
      <c r="H106" s="43"/>
      <c r="I106" s="43"/>
      <c r="J106" s="43"/>
      <c r="K106" s="43"/>
      <c r="L106" s="43"/>
      <c r="M106" s="43">
        <v>105</v>
      </c>
      <c r="N106" s="49">
        <f t="shared" si="144"/>
        <v>0.39583247559136286</v>
      </c>
      <c r="O106" s="49">
        <f t="shared" si="145"/>
        <v>0.7196954101661146</v>
      </c>
      <c r="P106" s="49">
        <f t="shared" si="146"/>
        <v>0.61740835948648054</v>
      </c>
      <c r="Q106" s="49">
        <f t="shared" si="147"/>
        <v>0.18695047911637769</v>
      </c>
      <c r="R106" s="49">
        <f t="shared" si="148"/>
        <v>1.0354472971984494</v>
      </c>
      <c r="S106" s="49">
        <f t="shared" si="149"/>
        <v>0.71476190476190515</v>
      </c>
      <c r="T106" s="49">
        <f t="shared" si="150"/>
        <v>0.63476190476190519</v>
      </c>
      <c r="U106" s="50">
        <f t="shared" si="151"/>
        <v>0.94361904761904736</v>
      </c>
      <c r="V106" s="50">
        <f t="shared" si="152"/>
        <v>0.47180952380952368</v>
      </c>
      <c r="W106" s="51">
        <f t="shared" si="153"/>
        <v>0.47199999999999998</v>
      </c>
      <c r="X106" s="50">
        <f t="shared" si="154"/>
        <v>0.14761904761904768</v>
      </c>
      <c r="Y106" s="50">
        <f t="shared" si="155"/>
        <v>0.19</v>
      </c>
      <c r="Z106" s="51"/>
      <c r="AA106" s="43"/>
      <c r="AB106" s="43">
        <v>105</v>
      </c>
      <c r="AC106" s="49">
        <f t="shared" si="131"/>
        <v>0.37619047619047602</v>
      </c>
      <c r="AD106" s="49">
        <f t="shared" si="132"/>
        <v>0.65619047619047677</v>
      </c>
      <c r="AE106" s="49">
        <f t="shared" si="133"/>
        <v>0.62679258879975763</v>
      </c>
      <c r="AF106" s="49">
        <f t="shared" si="134"/>
        <v>0.18</v>
      </c>
      <c r="AG106" s="49">
        <f t="shared" si="135"/>
        <v>1.05</v>
      </c>
      <c r="AH106" s="49">
        <f t="shared" si="136"/>
        <v>0.71619047619047671</v>
      </c>
      <c r="AI106" s="49">
        <f t="shared" si="137"/>
        <v>0.63</v>
      </c>
      <c r="AJ106" s="50">
        <f t="shared" si="138"/>
        <v>0.81728571428571362</v>
      </c>
      <c r="AK106" s="50">
        <f t="shared" si="139"/>
        <v>0.40833333333333355</v>
      </c>
      <c r="AL106" s="50">
        <f t="shared" si="140"/>
        <v>0.40557142857142875</v>
      </c>
      <c r="AM106" s="50">
        <f t="shared" si="141"/>
        <v>0.14190476190476198</v>
      </c>
      <c r="AN106" s="50">
        <f t="shared" si="142"/>
        <v>0.19</v>
      </c>
      <c r="AO106" s="43"/>
      <c r="AP106" s="36"/>
      <c r="AQ106" s="36"/>
      <c r="AR106" s="36"/>
      <c r="AS106" s="36"/>
      <c r="AT106" s="36"/>
      <c r="AU106" s="36"/>
      <c r="AV106" s="36"/>
      <c r="AW106" s="36"/>
      <c r="AX106" s="36"/>
      <c r="AY106" s="36"/>
      <c r="AZ106" s="36"/>
      <c r="BA106" s="36"/>
      <c r="BB106" s="36"/>
      <c r="BC106" s="36"/>
      <c r="BD106" s="36"/>
      <c r="BE106" s="36"/>
      <c r="BF106" s="36"/>
      <c r="BG106" s="36"/>
    </row>
    <row r="107" spans="1:59">
      <c r="A107" s="43"/>
      <c r="B107" s="43"/>
      <c r="C107" s="43"/>
      <c r="D107" s="43"/>
      <c r="E107" s="43"/>
      <c r="F107" s="43"/>
      <c r="G107" s="43"/>
      <c r="H107" s="43"/>
      <c r="I107" s="43"/>
      <c r="J107" s="43"/>
      <c r="K107" s="43"/>
      <c r="L107" s="43"/>
      <c r="M107" s="43">
        <v>106</v>
      </c>
      <c r="N107" s="49">
        <f t="shared" si="144"/>
        <v>0.39697808142714314</v>
      </c>
      <c r="O107" s="49">
        <f t="shared" si="145"/>
        <v>0.72177832986753332</v>
      </c>
      <c r="P107" s="49">
        <f t="shared" si="146"/>
        <v>0.61736537079416109</v>
      </c>
      <c r="Q107" s="49">
        <f t="shared" si="147"/>
        <v>0.18755028893277736</v>
      </c>
      <c r="R107" s="49">
        <f t="shared" si="148"/>
        <v>1.0361348840611515</v>
      </c>
      <c r="S107" s="49">
        <f t="shared" si="149"/>
        <v>0.71523809523809567</v>
      </c>
      <c r="T107" s="49">
        <f t="shared" si="150"/>
        <v>0.63523809523809571</v>
      </c>
      <c r="U107" s="50">
        <f t="shared" si="151"/>
        <v>0.93838095238095209</v>
      </c>
      <c r="V107" s="50">
        <f t="shared" si="152"/>
        <v>0.46919047619047605</v>
      </c>
      <c r="W107" s="51">
        <f t="shared" si="153"/>
        <v>0.46899999999999997</v>
      </c>
      <c r="X107" s="50">
        <f t="shared" si="154"/>
        <v>0.14738095238095245</v>
      </c>
      <c r="Y107" s="50">
        <f t="shared" si="155"/>
        <v>0.19</v>
      </c>
      <c r="Z107" s="51"/>
      <c r="AA107" s="43"/>
      <c r="AB107" s="43">
        <v>106</v>
      </c>
      <c r="AC107" s="49">
        <f t="shared" si="131"/>
        <v>0.37666666666666648</v>
      </c>
      <c r="AD107" s="49">
        <f t="shared" si="132"/>
        <v>0.65666666666666729</v>
      </c>
      <c r="AE107" s="49">
        <f t="shared" si="133"/>
        <v>0.62755082764043379</v>
      </c>
      <c r="AF107" s="49">
        <f t="shared" si="134"/>
        <v>0.18</v>
      </c>
      <c r="AG107" s="49">
        <f t="shared" si="135"/>
        <v>1.05</v>
      </c>
      <c r="AH107" s="49">
        <f t="shared" si="136"/>
        <v>0.71666666666666723</v>
      </c>
      <c r="AI107" s="49">
        <f t="shared" si="137"/>
        <v>0.63</v>
      </c>
      <c r="AJ107" s="50">
        <f t="shared" si="138"/>
        <v>0.81199999999999928</v>
      </c>
      <c r="AK107" s="50">
        <f t="shared" si="139"/>
        <v>0.4056666666666669</v>
      </c>
      <c r="AL107" s="50">
        <f t="shared" si="140"/>
        <v>0.40300000000000019</v>
      </c>
      <c r="AM107" s="50">
        <f t="shared" si="141"/>
        <v>0.14166666666666675</v>
      </c>
      <c r="AN107" s="50">
        <f t="shared" si="142"/>
        <v>0.19</v>
      </c>
      <c r="AO107" s="43"/>
      <c r="AP107" s="36"/>
      <c r="AQ107" s="36"/>
      <c r="AR107" s="36"/>
      <c r="AS107" s="36"/>
      <c r="AT107" s="36"/>
      <c r="AU107" s="36"/>
      <c r="AV107" s="36"/>
      <c r="AW107" s="36"/>
      <c r="AX107" s="36"/>
      <c r="AY107" s="36"/>
      <c r="AZ107" s="36"/>
      <c r="BA107" s="36"/>
      <c r="BB107" s="36"/>
      <c r="BC107" s="36"/>
      <c r="BD107" s="36"/>
      <c r="BE107" s="36"/>
      <c r="BF107" s="36"/>
      <c r="BG107" s="36"/>
    </row>
    <row r="108" spans="1:59">
      <c r="A108" s="43"/>
      <c r="B108" s="43"/>
      <c r="C108" s="43"/>
      <c r="D108" s="43"/>
      <c r="E108" s="43"/>
      <c r="F108" s="43"/>
      <c r="G108" s="43"/>
      <c r="H108" s="43"/>
      <c r="I108" s="43"/>
      <c r="J108" s="43"/>
      <c r="K108" s="43"/>
      <c r="L108" s="43"/>
      <c r="M108" s="43">
        <v>107</v>
      </c>
      <c r="N108" s="49">
        <f t="shared" si="144"/>
        <v>0.39812368726292341</v>
      </c>
      <c r="O108" s="49">
        <f t="shared" si="145"/>
        <v>0.72386124956895204</v>
      </c>
      <c r="P108" s="49">
        <f t="shared" si="146"/>
        <v>0.61732238210184165</v>
      </c>
      <c r="Q108" s="49">
        <f t="shared" si="147"/>
        <v>0.18815009874917704</v>
      </c>
      <c r="R108" s="49">
        <f t="shared" si="148"/>
        <v>1.0368224709238536</v>
      </c>
      <c r="S108" s="49">
        <f t="shared" si="149"/>
        <v>0.71571428571428619</v>
      </c>
      <c r="T108" s="49">
        <f t="shared" si="150"/>
        <v>0.63571428571428623</v>
      </c>
      <c r="U108" s="50">
        <f t="shared" si="151"/>
        <v>0.93314285714285683</v>
      </c>
      <c r="V108" s="50">
        <f t="shared" si="152"/>
        <v>0.46657142857142841</v>
      </c>
      <c r="W108" s="51">
        <f t="shared" si="153"/>
        <v>0.46599999999999997</v>
      </c>
      <c r="X108" s="50">
        <f t="shared" si="154"/>
        <v>0.14714285714285721</v>
      </c>
      <c r="Y108" s="50">
        <f t="shared" si="155"/>
        <v>0.19</v>
      </c>
      <c r="Z108" s="51"/>
      <c r="AA108" s="43"/>
      <c r="AB108" s="43">
        <v>107</v>
      </c>
      <c r="AC108" s="49">
        <f t="shared" si="131"/>
        <v>0.37714285714285695</v>
      </c>
      <c r="AD108" s="49">
        <f t="shared" si="132"/>
        <v>0.65714285714285781</v>
      </c>
      <c r="AE108" s="49">
        <f t="shared" si="133"/>
        <v>0.62830906648110996</v>
      </c>
      <c r="AF108" s="49">
        <f t="shared" si="134"/>
        <v>0.18</v>
      </c>
      <c r="AG108" s="49">
        <f t="shared" si="135"/>
        <v>1.05</v>
      </c>
      <c r="AH108" s="49">
        <f t="shared" si="136"/>
        <v>0.71714285714285775</v>
      </c>
      <c r="AI108" s="49">
        <f t="shared" si="137"/>
        <v>0.63</v>
      </c>
      <c r="AJ108" s="50">
        <f t="shared" si="138"/>
        <v>0.80671428571428494</v>
      </c>
      <c r="AK108" s="50">
        <f t="shared" si="139"/>
        <v>0.40300000000000025</v>
      </c>
      <c r="AL108" s="50">
        <f t="shared" si="140"/>
        <v>0.40042857142857163</v>
      </c>
      <c r="AM108" s="50">
        <f t="shared" si="141"/>
        <v>0.14142857142857151</v>
      </c>
      <c r="AN108" s="50">
        <f t="shared" si="142"/>
        <v>0.19</v>
      </c>
      <c r="AO108" s="43"/>
      <c r="AP108" s="36"/>
      <c r="AQ108" s="36"/>
      <c r="AR108" s="36"/>
      <c r="AS108" s="36"/>
      <c r="AT108" s="36"/>
      <c r="AU108" s="36"/>
      <c r="AV108" s="36"/>
      <c r="AW108" s="36"/>
      <c r="AX108" s="36"/>
      <c r="AY108" s="36"/>
      <c r="AZ108" s="36"/>
      <c r="BA108" s="36"/>
      <c r="BB108" s="36"/>
      <c r="BC108" s="36"/>
      <c r="BD108" s="36"/>
      <c r="BE108" s="36"/>
      <c r="BF108" s="36"/>
      <c r="BG108" s="36"/>
    </row>
    <row r="109" spans="1:59">
      <c r="A109" s="43"/>
      <c r="B109" s="43"/>
      <c r="C109" s="43"/>
      <c r="D109" s="43"/>
      <c r="E109" s="43"/>
      <c r="F109" s="43"/>
      <c r="G109" s="43"/>
      <c r="H109" s="43"/>
      <c r="I109" s="43"/>
      <c r="J109" s="43"/>
      <c r="K109" s="43"/>
      <c r="L109" s="43"/>
      <c r="M109" s="43">
        <v>108</v>
      </c>
      <c r="N109" s="49">
        <f t="shared" si="144"/>
        <v>0.39926929309870368</v>
      </c>
      <c r="O109" s="49">
        <f t="shared" si="145"/>
        <v>0.72594416927037075</v>
      </c>
      <c r="P109" s="49">
        <f t="shared" si="146"/>
        <v>0.6172793934095222</v>
      </c>
      <c r="Q109" s="49">
        <f t="shared" si="147"/>
        <v>0.18874990856557672</v>
      </c>
      <c r="R109" s="49">
        <f t="shared" si="148"/>
        <v>1.0375100577865557</v>
      </c>
      <c r="S109" s="49">
        <f t="shared" si="149"/>
        <v>0.71619047619047671</v>
      </c>
      <c r="T109" s="49">
        <f t="shared" si="150"/>
        <v>0.63619047619047675</v>
      </c>
      <c r="U109" s="50">
        <f t="shared" si="151"/>
        <v>0.92790476190476157</v>
      </c>
      <c r="V109" s="50">
        <f t="shared" si="152"/>
        <v>0.46395238095238078</v>
      </c>
      <c r="W109" s="51">
        <f t="shared" si="153"/>
        <v>0.46299999999999997</v>
      </c>
      <c r="X109" s="50">
        <f t="shared" si="154"/>
        <v>0.14690476190476198</v>
      </c>
      <c r="Y109" s="50">
        <f t="shared" si="155"/>
        <v>0.19</v>
      </c>
      <c r="Z109" s="51"/>
      <c r="AA109" s="43"/>
      <c r="AB109" s="43">
        <v>108</v>
      </c>
      <c r="AC109" s="49">
        <f t="shared" si="131"/>
        <v>0.37761904761904741</v>
      </c>
      <c r="AD109" s="49">
        <f t="shared" si="132"/>
        <v>0.65761904761904832</v>
      </c>
      <c r="AE109" s="49">
        <f t="shared" si="133"/>
        <v>0.62906730532178612</v>
      </c>
      <c r="AF109" s="49">
        <f t="shared" si="134"/>
        <v>0.18</v>
      </c>
      <c r="AG109" s="49">
        <f t="shared" si="135"/>
        <v>1.05</v>
      </c>
      <c r="AH109" s="49">
        <f t="shared" si="136"/>
        <v>0.71761904761904827</v>
      </c>
      <c r="AI109" s="49">
        <f t="shared" si="137"/>
        <v>0.63</v>
      </c>
      <c r="AJ109" s="50">
        <f t="shared" si="138"/>
        <v>0.8014285714285706</v>
      </c>
      <c r="AK109" s="50">
        <f t="shared" si="139"/>
        <v>0.4003333333333336</v>
      </c>
      <c r="AL109" s="50">
        <f t="shared" si="140"/>
        <v>0.39785714285714308</v>
      </c>
      <c r="AM109" s="50">
        <f t="shared" si="141"/>
        <v>0.14119047619047628</v>
      </c>
      <c r="AN109" s="50">
        <f t="shared" si="142"/>
        <v>0.19</v>
      </c>
      <c r="AO109" s="43"/>
      <c r="AP109" s="36"/>
      <c r="AQ109" s="36"/>
      <c r="AR109" s="36"/>
      <c r="AS109" s="36"/>
      <c r="AT109" s="36"/>
      <c r="AU109" s="36"/>
      <c r="AV109" s="36"/>
      <c r="AW109" s="36"/>
      <c r="AX109" s="36"/>
      <c r="AY109" s="36"/>
      <c r="AZ109" s="36"/>
      <c r="BA109" s="36"/>
      <c r="BB109" s="36"/>
      <c r="BC109" s="36"/>
      <c r="BD109" s="36"/>
      <c r="BE109" s="36"/>
      <c r="BF109" s="36"/>
      <c r="BG109" s="36"/>
    </row>
    <row r="110" spans="1:59">
      <c r="A110" s="43"/>
      <c r="B110" s="43"/>
      <c r="C110" s="43"/>
      <c r="D110" s="43"/>
      <c r="E110" s="43"/>
      <c r="F110" s="43"/>
      <c r="G110" s="43"/>
      <c r="H110" s="43"/>
      <c r="I110" s="43"/>
      <c r="J110" s="43"/>
      <c r="K110" s="43"/>
      <c r="L110" s="43"/>
      <c r="M110" s="43">
        <v>109</v>
      </c>
      <c r="N110" s="49">
        <f t="shared" si="144"/>
        <v>0.40041489893448395</v>
      </c>
      <c r="O110" s="49">
        <f t="shared" si="145"/>
        <v>0.72802708897178947</v>
      </c>
      <c r="P110" s="49">
        <f t="shared" si="146"/>
        <v>0.61723640471720276</v>
      </c>
      <c r="Q110" s="49">
        <f t="shared" si="147"/>
        <v>0.1893497183819764</v>
      </c>
      <c r="R110" s="49">
        <f t="shared" si="148"/>
        <v>1.0381976446492578</v>
      </c>
      <c r="S110" s="49">
        <f t="shared" si="149"/>
        <v>0.71666666666666723</v>
      </c>
      <c r="T110" s="49">
        <f t="shared" si="150"/>
        <v>0.63666666666666727</v>
      </c>
      <c r="U110" s="50">
        <f t="shared" si="151"/>
        <v>0.9226666666666663</v>
      </c>
      <c r="V110" s="50">
        <f t="shared" si="152"/>
        <v>0.46133333333333315</v>
      </c>
      <c r="W110" s="51">
        <f t="shared" si="153"/>
        <v>0.45999999999999996</v>
      </c>
      <c r="X110" s="50">
        <f t="shared" si="154"/>
        <v>0.14666666666666675</v>
      </c>
      <c r="Y110" s="50">
        <f t="shared" si="155"/>
        <v>0.19</v>
      </c>
      <c r="Z110" s="51"/>
      <c r="AA110" s="43"/>
      <c r="AB110" s="43">
        <v>109</v>
      </c>
      <c r="AC110" s="49">
        <f t="shared" si="131"/>
        <v>0.37809523809523787</v>
      </c>
      <c r="AD110" s="49">
        <f t="shared" si="132"/>
        <v>0.65809523809523884</v>
      </c>
      <c r="AE110" s="49">
        <f t="shared" si="133"/>
        <v>0.62982554416246228</v>
      </c>
      <c r="AF110" s="49">
        <f t="shared" si="134"/>
        <v>0.18</v>
      </c>
      <c r="AG110" s="49">
        <f t="shared" si="135"/>
        <v>1.05</v>
      </c>
      <c r="AH110" s="49">
        <f t="shared" si="136"/>
        <v>0.71809523809523879</v>
      </c>
      <c r="AI110" s="49">
        <f t="shared" si="137"/>
        <v>0.63</v>
      </c>
      <c r="AJ110" s="50">
        <f t="shared" si="138"/>
        <v>0.79614285714285626</v>
      </c>
      <c r="AK110" s="50">
        <f t="shared" si="139"/>
        <v>0.39766666666666695</v>
      </c>
      <c r="AL110" s="50">
        <f t="shared" si="140"/>
        <v>0.39528571428571452</v>
      </c>
      <c r="AM110" s="50">
        <f t="shared" si="141"/>
        <v>0.14095238095238105</v>
      </c>
      <c r="AN110" s="50">
        <f t="shared" si="142"/>
        <v>0.19</v>
      </c>
      <c r="AO110" s="43"/>
      <c r="AP110" s="36"/>
      <c r="AQ110" s="36"/>
      <c r="AR110" s="36"/>
      <c r="AS110" s="36"/>
      <c r="AT110" s="36"/>
      <c r="AU110" s="36"/>
      <c r="AV110" s="36"/>
      <c r="AW110" s="36"/>
      <c r="AX110" s="36"/>
      <c r="AY110" s="36"/>
      <c r="AZ110" s="36"/>
      <c r="BA110" s="36"/>
      <c r="BB110" s="36"/>
      <c r="BC110" s="36"/>
      <c r="BD110" s="36"/>
      <c r="BE110" s="36"/>
      <c r="BF110" s="36"/>
      <c r="BG110" s="36"/>
    </row>
    <row r="111" spans="1:59">
      <c r="A111" s="43"/>
      <c r="B111" s="43"/>
      <c r="C111" s="43"/>
      <c r="D111" s="43"/>
      <c r="E111" s="43"/>
      <c r="F111" s="43"/>
      <c r="G111" s="43"/>
      <c r="H111" s="43"/>
      <c r="I111" s="43"/>
      <c r="J111" s="43"/>
      <c r="K111" s="43"/>
      <c r="L111" s="43"/>
      <c r="M111" s="43">
        <v>110</v>
      </c>
      <c r="N111" s="49">
        <f t="shared" si="144"/>
        <v>0.40156050477026423</v>
      </c>
      <c r="O111" s="49">
        <f t="shared" si="145"/>
        <v>0.73011000867320819</v>
      </c>
      <c r="P111" s="49">
        <f t="shared" si="146"/>
        <v>0.61719341602488331</v>
      </c>
      <c r="Q111" s="49">
        <f t="shared" si="147"/>
        <v>0.18994952819837607</v>
      </c>
      <c r="R111" s="49">
        <f t="shared" si="148"/>
        <v>1.0388852315119599</v>
      </c>
      <c r="S111" s="49">
        <f t="shared" si="149"/>
        <v>0.71714285714285775</v>
      </c>
      <c r="T111" s="49">
        <f t="shared" si="150"/>
        <v>0.63714285714285779</v>
      </c>
      <c r="U111" s="50">
        <f t="shared" si="151"/>
        <v>0.91742857142857104</v>
      </c>
      <c r="V111" s="50">
        <f t="shared" si="152"/>
        <v>0.45871428571428552</v>
      </c>
      <c r="W111" s="51">
        <f t="shared" si="153"/>
        <v>0.45699999999999996</v>
      </c>
      <c r="X111" s="50">
        <f t="shared" si="154"/>
        <v>0.14642857142857152</v>
      </c>
      <c r="Y111" s="50">
        <f t="shared" si="155"/>
        <v>0.19</v>
      </c>
      <c r="Z111" s="51"/>
      <c r="AA111" s="43"/>
      <c r="AB111" s="43">
        <v>110</v>
      </c>
      <c r="AC111" s="49">
        <f t="shared" si="131"/>
        <v>0.37857142857142834</v>
      </c>
      <c r="AD111" s="49">
        <f t="shared" si="132"/>
        <v>0.65857142857142936</v>
      </c>
      <c r="AE111" s="49">
        <f t="shared" si="133"/>
        <v>0.63058378300313844</v>
      </c>
      <c r="AF111" s="49">
        <f t="shared" si="134"/>
        <v>0.18</v>
      </c>
      <c r="AG111" s="49">
        <f t="shared" si="135"/>
        <v>1.05</v>
      </c>
      <c r="AH111" s="49">
        <f t="shared" si="136"/>
        <v>0.7185714285714293</v>
      </c>
      <c r="AI111" s="49">
        <f t="shared" si="137"/>
        <v>0.63</v>
      </c>
      <c r="AJ111" s="50">
        <f t="shared" si="138"/>
        <v>0.79085714285714193</v>
      </c>
      <c r="AK111" s="50">
        <f t="shared" si="139"/>
        <v>0.3950000000000003</v>
      </c>
      <c r="AL111" s="50">
        <f t="shared" si="140"/>
        <v>0.39271428571428596</v>
      </c>
      <c r="AM111" s="50">
        <f t="shared" si="141"/>
        <v>0.14071428571428582</v>
      </c>
      <c r="AN111" s="50">
        <f t="shared" si="142"/>
        <v>0.19</v>
      </c>
      <c r="AO111" s="43"/>
      <c r="AP111" s="36"/>
      <c r="AQ111" s="36"/>
      <c r="AR111" s="36"/>
      <c r="AS111" s="36"/>
      <c r="AT111" s="36"/>
      <c r="AU111" s="36"/>
      <c r="AV111" s="36"/>
      <c r="AW111" s="36"/>
      <c r="AX111" s="36"/>
      <c r="AY111" s="36"/>
      <c r="AZ111" s="36"/>
      <c r="BA111" s="36"/>
      <c r="BB111" s="36"/>
      <c r="BC111" s="36"/>
      <c r="BD111" s="36"/>
      <c r="BE111" s="36"/>
      <c r="BF111" s="36"/>
      <c r="BG111" s="36"/>
    </row>
    <row r="112" spans="1:59">
      <c r="A112" s="43"/>
      <c r="B112" s="43"/>
      <c r="C112" s="43"/>
      <c r="D112" s="43"/>
      <c r="E112" s="43"/>
      <c r="F112" s="43"/>
      <c r="G112" s="43"/>
      <c r="H112" s="43"/>
      <c r="I112" s="43"/>
      <c r="J112" s="43"/>
      <c r="K112" s="43"/>
      <c r="L112" s="43"/>
      <c r="M112" s="43">
        <v>111</v>
      </c>
      <c r="N112" s="49">
        <f t="shared" si="144"/>
        <v>0.4027061106060445</v>
      </c>
      <c r="O112" s="49">
        <f t="shared" si="145"/>
        <v>0.73219292837462691</v>
      </c>
      <c r="P112" s="49">
        <f t="shared" si="146"/>
        <v>0.61715042733256387</v>
      </c>
      <c r="Q112" s="49">
        <f t="shared" si="147"/>
        <v>0.19054933801477575</v>
      </c>
      <c r="R112" s="49">
        <f t="shared" si="148"/>
        <v>1.039572818374662</v>
      </c>
      <c r="S112" s="49">
        <f t="shared" si="149"/>
        <v>0.71761904761904827</v>
      </c>
      <c r="T112" s="49">
        <f t="shared" si="150"/>
        <v>0.63761904761904831</v>
      </c>
      <c r="U112" s="50">
        <f t="shared" si="151"/>
        <v>0.91219047619047577</v>
      </c>
      <c r="V112" s="50">
        <f t="shared" si="152"/>
        <v>0.45609523809523789</v>
      </c>
      <c r="W112" s="51">
        <f t="shared" si="153"/>
        <v>0.45399999999999996</v>
      </c>
      <c r="X112" s="50">
        <f t="shared" si="154"/>
        <v>0.14619047619047629</v>
      </c>
      <c r="Y112" s="50">
        <f t="shared" si="155"/>
        <v>0.19</v>
      </c>
      <c r="Z112" s="51"/>
      <c r="AA112" s="43"/>
      <c r="AB112" s="43">
        <v>111</v>
      </c>
      <c r="AC112" s="49">
        <f t="shared" si="131"/>
        <v>0.3790476190476188</v>
      </c>
      <c r="AD112" s="49">
        <f t="shared" si="132"/>
        <v>0.65904761904761988</v>
      </c>
      <c r="AE112" s="49">
        <f t="shared" si="133"/>
        <v>0.6313420218438146</v>
      </c>
      <c r="AF112" s="49">
        <f t="shared" si="134"/>
        <v>0.18</v>
      </c>
      <c r="AG112" s="49">
        <f t="shared" si="135"/>
        <v>1.05</v>
      </c>
      <c r="AH112" s="49">
        <f t="shared" si="136"/>
        <v>0.71904761904761982</v>
      </c>
      <c r="AI112" s="49">
        <f t="shared" si="137"/>
        <v>0.63</v>
      </c>
      <c r="AJ112" s="50">
        <f t="shared" si="138"/>
        <v>0.78557142857142759</v>
      </c>
      <c r="AK112" s="50">
        <f t="shared" si="139"/>
        <v>0.39233333333333364</v>
      </c>
      <c r="AL112" s="50">
        <f t="shared" si="140"/>
        <v>0.3901428571428574</v>
      </c>
      <c r="AM112" s="50">
        <f t="shared" si="141"/>
        <v>0.14047619047619059</v>
      </c>
      <c r="AN112" s="50">
        <f t="shared" si="142"/>
        <v>0.19</v>
      </c>
      <c r="AO112" s="43"/>
      <c r="AP112" s="36"/>
      <c r="AQ112" s="36"/>
      <c r="AR112" s="36"/>
      <c r="AS112" s="36"/>
      <c r="AT112" s="36"/>
      <c r="AU112" s="36"/>
      <c r="AV112" s="36"/>
      <c r="AW112" s="36"/>
      <c r="AX112" s="36"/>
      <c r="AY112" s="36"/>
      <c r="AZ112" s="36"/>
      <c r="BA112" s="36"/>
      <c r="BB112" s="36"/>
      <c r="BC112" s="36"/>
      <c r="BD112" s="36"/>
      <c r="BE112" s="36"/>
      <c r="BF112" s="36"/>
      <c r="BG112" s="36"/>
    </row>
    <row r="113" spans="1:59">
      <c r="A113" s="43"/>
      <c r="B113" s="43"/>
      <c r="C113" s="43"/>
      <c r="D113" s="43"/>
      <c r="E113" s="43"/>
      <c r="F113" s="43"/>
      <c r="G113" s="43"/>
      <c r="H113" s="43"/>
      <c r="I113" s="43"/>
      <c r="J113" s="43"/>
      <c r="K113" s="43"/>
      <c r="L113" s="43"/>
      <c r="M113" s="43">
        <v>112</v>
      </c>
      <c r="N113" s="49">
        <f t="shared" si="144"/>
        <v>0.40385171644182477</v>
      </c>
      <c r="O113" s="49">
        <f t="shared" si="145"/>
        <v>0.73427584807604562</v>
      </c>
      <c r="P113" s="49">
        <f t="shared" si="146"/>
        <v>0.61710743864024442</v>
      </c>
      <c r="Q113" s="49">
        <f t="shared" si="147"/>
        <v>0.19114914783117543</v>
      </c>
      <c r="R113" s="49">
        <f t="shared" si="148"/>
        <v>1.0402604052373641</v>
      </c>
      <c r="S113" s="49">
        <f t="shared" si="149"/>
        <v>0.71809523809523879</v>
      </c>
      <c r="T113" s="49">
        <f t="shared" si="150"/>
        <v>0.63809523809523883</v>
      </c>
      <c r="U113" s="50">
        <f t="shared" si="151"/>
        <v>0.90695238095238051</v>
      </c>
      <c r="V113" s="50">
        <f t="shared" si="152"/>
        <v>0.45347619047619026</v>
      </c>
      <c r="W113" s="51">
        <f t="shared" si="153"/>
        <v>0.45099999999999996</v>
      </c>
      <c r="X113" s="50">
        <f t="shared" si="154"/>
        <v>0.14595238095238106</v>
      </c>
      <c r="Y113" s="50">
        <f t="shared" si="155"/>
        <v>0.19</v>
      </c>
      <c r="Z113" s="51"/>
      <c r="AA113" s="43"/>
      <c r="AB113" s="43">
        <v>112</v>
      </c>
      <c r="AC113" s="49">
        <f t="shared" si="131"/>
        <v>0.37952380952380926</v>
      </c>
      <c r="AD113" s="49">
        <f t="shared" si="132"/>
        <v>0.6595238095238104</v>
      </c>
      <c r="AE113" s="49">
        <f t="shared" si="133"/>
        <v>0.63210026068449077</v>
      </c>
      <c r="AF113" s="49">
        <f t="shared" si="134"/>
        <v>0.18</v>
      </c>
      <c r="AG113" s="49">
        <f t="shared" si="135"/>
        <v>1.05</v>
      </c>
      <c r="AH113" s="49">
        <f t="shared" si="136"/>
        <v>0.71952380952381034</v>
      </c>
      <c r="AI113" s="49">
        <f t="shared" si="137"/>
        <v>0.63</v>
      </c>
      <c r="AJ113" s="50">
        <f t="shared" si="138"/>
        <v>0.78028571428571325</v>
      </c>
      <c r="AK113" s="50">
        <f t="shared" si="139"/>
        <v>0.38966666666666699</v>
      </c>
      <c r="AL113" s="50">
        <f t="shared" si="140"/>
        <v>0.38757142857142884</v>
      </c>
      <c r="AM113" s="50">
        <f t="shared" si="141"/>
        <v>0.14023809523809536</v>
      </c>
      <c r="AN113" s="50">
        <f t="shared" si="142"/>
        <v>0.19</v>
      </c>
      <c r="AO113" s="43"/>
      <c r="AP113" s="36"/>
      <c r="AQ113" s="36"/>
      <c r="AR113" s="36"/>
      <c r="AS113" s="36"/>
      <c r="AT113" s="36"/>
      <c r="AU113" s="36"/>
      <c r="AV113" s="36"/>
      <c r="AW113" s="36"/>
      <c r="AX113" s="36"/>
      <c r="AY113" s="36"/>
      <c r="AZ113" s="36"/>
      <c r="BA113" s="36"/>
      <c r="BB113" s="36"/>
      <c r="BC113" s="36"/>
      <c r="BD113" s="36"/>
      <c r="BE113" s="36"/>
      <c r="BF113" s="36"/>
      <c r="BG113" s="36"/>
    </row>
    <row r="114" spans="1:59">
      <c r="A114" s="43"/>
      <c r="B114" s="43"/>
      <c r="C114" s="43"/>
      <c r="D114" s="43"/>
      <c r="E114" s="43"/>
      <c r="F114" s="43"/>
      <c r="G114" s="43"/>
      <c r="H114" s="43"/>
      <c r="I114" s="43"/>
      <c r="J114" s="43"/>
      <c r="K114" s="43"/>
      <c r="L114" s="43"/>
      <c r="M114" s="43">
        <v>113</v>
      </c>
      <c r="N114" s="49">
        <f t="shared" si="144"/>
        <v>0.40499732227760504</v>
      </c>
      <c r="O114" s="49">
        <f t="shared" si="145"/>
        <v>0.73635876777746434</v>
      </c>
      <c r="P114" s="49">
        <f t="shared" si="146"/>
        <v>0.61706444994792498</v>
      </c>
      <c r="Q114" s="49">
        <f t="shared" si="147"/>
        <v>0.1917489576475751</v>
      </c>
      <c r="R114" s="49">
        <f t="shared" si="148"/>
        <v>1.0409479921000662</v>
      </c>
      <c r="S114" s="49">
        <f t="shared" si="149"/>
        <v>0.7185714285714293</v>
      </c>
      <c r="T114" s="49">
        <f t="shared" si="150"/>
        <v>0.63857142857142934</v>
      </c>
      <c r="U114" s="50">
        <f t="shared" si="151"/>
        <v>0.90171428571428525</v>
      </c>
      <c r="V114" s="50">
        <f t="shared" si="152"/>
        <v>0.45085714285714262</v>
      </c>
      <c r="W114" s="51">
        <f t="shared" si="153"/>
        <v>0.44799999999999995</v>
      </c>
      <c r="X114" s="50">
        <f t="shared" si="154"/>
        <v>0.14571428571428582</v>
      </c>
      <c r="Y114" s="50">
        <f t="shared" si="155"/>
        <v>0.19</v>
      </c>
      <c r="Z114" s="51"/>
      <c r="AA114" s="43"/>
      <c r="AB114" s="43">
        <v>113</v>
      </c>
      <c r="AC114" s="49">
        <f>$D$44</f>
        <v>0.38</v>
      </c>
      <c r="AD114" s="49">
        <f>$E$44</f>
        <v>0.66</v>
      </c>
      <c r="AE114" s="49">
        <f>$F$44</f>
        <v>0.63285849952516604</v>
      </c>
      <c r="AF114" s="49">
        <f>$G$44</f>
        <v>0.18</v>
      </c>
      <c r="AG114" s="49">
        <f>$H$44</f>
        <v>1.05</v>
      </c>
      <c r="AH114" s="49">
        <f>$I$44</f>
        <v>0.72</v>
      </c>
      <c r="AI114" s="49">
        <f>$J$44</f>
        <v>0.63</v>
      </c>
      <c r="AJ114" s="50">
        <f>$F$33</f>
        <v>0.77500000000000002</v>
      </c>
      <c r="AK114" s="50">
        <f>$C$33</f>
        <v>0.38700000000000001</v>
      </c>
      <c r="AL114" s="50">
        <f>$D$33</f>
        <v>0.38500000000000001</v>
      </c>
      <c r="AM114" s="50">
        <f>$G$33</f>
        <v>0.14000000000000001</v>
      </c>
      <c r="AN114" s="50">
        <f>$H$33</f>
        <v>0.19</v>
      </c>
      <c r="AO114" s="43"/>
      <c r="AP114" s="36"/>
      <c r="AQ114" s="36"/>
      <c r="AR114" s="36"/>
      <c r="AS114" s="36"/>
      <c r="AT114" s="36"/>
      <c r="AU114" s="36"/>
      <c r="AV114" s="36"/>
      <c r="AW114" s="36"/>
      <c r="AX114" s="36"/>
      <c r="AY114" s="36"/>
      <c r="AZ114" s="36"/>
      <c r="BA114" s="36"/>
      <c r="BB114" s="36"/>
      <c r="BC114" s="36"/>
      <c r="BD114" s="36"/>
      <c r="BE114" s="36"/>
      <c r="BF114" s="36"/>
      <c r="BG114" s="36"/>
    </row>
    <row r="115" spans="1:59">
      <c r="A115" s="43"/>
      <c r="B115" s="43"/>
      <c r="C115" s="43"/>
      <c r="D115" s="43"/>
      <c r="E115" s="43"/>
      <c r="F115" s="43"/>
      <c r="G115" s="43"/>
      <c r="H115" s="43"/>
      <c r="I115" s="43"/>
      <c r="J115" s="43"/>
      <c r="K115" s="43"/>
      <c r="L115" s="43"/>
      <c r="M115" s="43">
        <v>114</v>
      </c>
      <c r="N115" s="49">
        <f t="shared" si="144"/>
        <v>0.40614292811338532</v>
      </c>
      <c r="O115" s="49">
        <f t="shared" si="145"/>
        <v>0.73844168747888306</v>
      </c>
      <c r="P115" s="49">
        <f t="shared" si="146"/>
        <v>0.61702146125560553</v>
      </c>
      <c r="Q115" s="49">
        <f t="shared" si="147"/>
        <v>0.19234876746397478</v>
      </c>
      <c r="R115" s="49">
        <f t="shared" si="148"/>
        <v>1.0416355789627683</v>
      </c>
      <c r="S115" s="49">
        <f t="shared" si="149"/>
        <v>0.71904761904761982</v>
      </c>
      <c r="T115" s="49">
        <f t="shared" si="150"/>
        <v>0.63904761904761986</v>
      </c>
      <c r="U115" s="50">
        <f t="shared" si="151"/>
        <v>0.89647619047618998</v>
      </c>
      <c r="V115" s="50">
        <f t="shared" si="152"/>
        <v>0.44823809523809499</v>
      </c>
      <c r="W115" s="51">
        <f t="shared" si="153"/>
        <v>0.44499999999999995</v>
      </c>
      <c r="X115" s="50">
        <f t="shared" si="154"/>
        <v>0.14547619047619059</v>
      </c>
      <c r="Y115" s="50">
        <f t="shared" si="155"/>
        <v>0.19</v>
      </c>
      <c r="Z115" s="51"/>
      <c r="AA115" s="43"/>
      <c r="AB115" s="43">
        <v>114</v>
      </c>
      <c r="AC115" s="49">
        <f>AC114+($AC$141-$AC$114)/27</f>
        <v>0.38037037037037036</v>
      </c>
      <c r="AD115" s="49">
        <f>AD114+($AD$141-$AD$114)/27</f>
        <v>0.66037037037037039</v>
      </c>
      <c r="AE115" s="49">
        <f>AE114+($AE$141-$AE$114)/27</f>
        <v>0.63312299954275253</v>
      </c>
      <c r="AF115" s="49">
        <f>AF114+($AF$141-$AF$114)/27</f>
        <v>0.18</v>
      </c>
      <c r="AG115" s="49">
        <f>AG114+($AG$141-$AG$114)/27</f>
        <v>1.05</v>
      </c>
      <c r="AH115" s="49">
        <f>AH114+($AH$141-$AH$114)/27</f>
        <v>0.72018518518518515</v>
      </c>
      <c r="AI115" s="49">
        <f>AI114+(AI141-AI114)/27</f>
        <v>0.63018518518518518</v>
      </c>
      <c r="AJ115" s="50">
        <f>AJ114+($AJ$141-$AJ$114)/27</f>
        <v>0.7751851851851852</v>
      </c>
      <c r="AK115" s="50">
        <f>AK114+($AK$141-$AK$114)/27</f>
        <v>0.38711111111111113</v>
      </c>
      <c r="AL115" s="50">
        <f>AL114+($AL$141-$AL$114)/27</f>
        <v>0.38518518518518519</v>
      </c>
      <c r="AM115" s="50">
        <f>AM114+($AM$141-$AM$114)/27</f>
        <v>0.14000000000000001</v>
      </c>
      <c r="AN115" s="50">
        <f>AN114+($AN$141-AN114)/27</f>
        <v>0.19</v>
      </c>
      <c r="AO115" s="43"/>
      <c r="AP115" s="36"/>
      <c r="AQ115" s="36"/>
      <c r="AR115" s="36"/>
      <c r="AS115" s="36"/>
      <c r="AT115" s="36"/>
      <c r="AU115" s="36"/>
      <c r="AV115" s="36"/>
      <c r="AW115" s="36"/>
      <c r="AX115" s="36"/>
      <c r="AY115" s="36"/>
      <c r="AZ115" s="36"/>
      <c r="BA115" s="36"/>
      <c r="BB115" s="36"/>
      <c r="BC115" s="36"/>
      <c r="BD115" s="36"/>
      <c r="BE115" s="36"/>
      <c r="BF115" s="36"/>
      <c r="BG115" s="36"/>
    </row>
    <row r="116" spans="1:59">
      <c r="A116" s="43"/>
      <c r="B116" s="43"/>
      <c r="C116" s="43"/>
      <c r="D116" s="43"/>
      <c r="E116" s="43"/>
      <c r="F116" s="43"/>
      <c r="G116" s="43"/>
      <c r="H116" s="43"/>
      <c r="I116" s="43"/>
      <c r="J116" s="43"/>
      <c r="K116" s="43"/>
      <c r="L116" s="43"/>
      <c r="M116" s="43">
        <v>115</v>
      </c>
      <c r="N116" s="49">
        <f t="shared" si="144"/>
        <v>0.40728853394916559</v>
      </c>
      <c r="O116" s="49">
        <f t="shared" si="145"/>
        <v>0.74052460718030177</v>
      </c>
      <c r="P116" s="49">
        <f t="shared" si="146"/>
        <v>0.61697847256328608</v>
      </c>
      <c r="Q116" s="49">
        <f t="shared" si="147"/>
        <v>0.19294857728037446</v>
      </c>
      <c r="R116" s="49">
        <f t="shared" si="148"/>
        <v>1.0423231658254704</v>
      </c>
      <c r="S116" s="49">
        <f t="shared" si="149"/>
        <v>0.71952380952381034</v>
      </c>
      <c r="T116" s="49">
        <f t="shared" si="150"/>
        <v>0.63952380952381038</v>
      </c>
      <c r="U116" s="50">
        <f t="shared" si="151"/>
        <v>0.89123809523809472</v>
      </c>
      <c r="V116" s="50">
        <f t="shared" si="152"/>
        <v>0.44561904761904736</v>
      </c>
      <c r="W116" s="51">
        <f t="shared" si="153"/>
        <v>0.44199999999999995</v>
      </c>
      <c r="X116" s="50">
        <f t="shared" si="154"/>
        <v>0.14523809523809536</v>
      </c>
      <c r="Y116" s="50">
        <f t="shared" si="155"/>
        <v>0.19</v>
      </c>
      <c r="Z116" s="51"/>
      <c r="AA116" s="43"/>
      <c r="AB116" s="43">
        <v>115</v>
      </c>
      <c r="AC116" s="49">
        <f t="shared" ref="AC116:AC140" si="156">AC115+($AC$141-$AC$114)/27</f>
        <v>0.38074074074074071</v>
      </c>
      <c r="AD116" s="49">
        <f t="shared" ref="AD116:AD140" si="157">AD115+($AD$141-$AD$114)/27</f>
        <v>0.66074074074074074</v>
      </c>
      <c r="AE116" s="49">
        <f t="shared" ref="AE116:AE140" si="158">AE115+($AE$141-$AE$114)/27</f>
        <v>0.63338749956033902</v>
      </c>
      <c r="AF116" s="49">
        <f t="shared" ref="AF116:AF140" si="159">AF115+($AF$141-$AF$114)/27</f>
        <v>0.18</v>
      </c>
      <c r="AG116" s="49">
        <f t="shared" ref="AG116:AG140" si="160">AG115+($AG$141-$AG$114)/27</f>
        <v>1.05</v>
      </c>
      <c r="AH116" s="49">
        <f t="shared" ref="AH116:AH140" si="161">AH115+($AH$141-$AH$114)/27</f>
        <v>0.72037037037037033</v>
      </c>
      <c r="AI116" s="49">
        <f t="shared" ref="AI116:AI140" si="162">AI115+($AI$141-$AI$114)/27</f>
        <v>0.63037037037037036</v>
      </c>
      <c r="AJ116" s="50">
        <f t="shared" ref="AJ116:AJ140" si="163">AJ115+($AJ$141-$AJ$114)/27</f>
        <v>0.77537037037037038</v>
      </c>
      <c r="AK116" s="50">
        <f t="shared" ref="AK116:AK140" si="164">AK115+($AK$141-$AK$114)/27</f>
        <v>0.38722222222222225</v>
      </c>
      <c r="AL116" s="50">
        <f t="shared" ref="AL116:AL140" si="165">AL115+($AL$141-$AL$114)/27</f>
        <v>0.38537037037037036</v>
      </c>
      <c r="AM116" s="50">
        <f t="shared" ref="AM116:AM140" si="166">AM115+($AM$141-$AM$114)/27</f>
        <v>0.14000000000000001</v>
      </c>
      <c r="AN116" s="50">
        <f t="shared" ref="AN116:AN140" si="167">AN115+($AN$141-AN115)/27</f>
        <v>0.19</v>
      </c>
      <c r="AO116" s="43"/>
      <c r="AP116" s="36"/>
      <c r="AQ116" s="36"/>
      <c r="AR116" s="36"/>
      <c r="AS116" s="36"/>
      <c r="AT116" s="36"/>
      <c r="AU116" s="36"/>
      <c r="AV116" s="36"/>
      <c r="AW116" s="36"/>
      <c r="AX116" s="36"/>
      <c r="AY116" s="36"/>
      <c r="AZ116" s="36"/>
      <c r="BA116" s="36"/>
      <c r="BB116" s="36"/>
      <c r="BC116" s="36"/>
      <c r="BD116" s="36"/>
      <c r="BE116" s="36"/>
      <c r="BF116" s="36"/>
      <c r="BG116" s="36"/>
    </row>
    <row r="117" spans="1:59">
      <c r="A117" s="43"/>
      <c r="B117" s="43"/>
      <c r="C117" s="43"/>
      <c r="D117" s="43"/>
      <c r="E117" s="43"/>
      <c r="F117" s="43"/>
      <c r="G117" s="43"/>
      <c r="H117" s="43"/>
      <c r="I117" s="43"/>
      <c r="J117" s="43"/>
      <c r="K117" s="43"/>
      <c r="L117" s="43"/>
      <c r="M117" s="43">
        <v>116</v>
      </c>
      <c r="N117" s="49">
        <f>D9</f>
        <v>0.40843413978494614</v>
      </c>
      <c r="O117" s="49">
        <f t="shared" ref="O117:T117" si="168">E9</f>
        <v>0.74260752688172016</v>
      </c>
      <c r="P117" s="49">
        <f t="shared" si="168"/>
        <v>0.61693548387096753</v>
      </c>
      <c r="Q117" s="49">
        <f t="shared" si="168"/>
        <v>0.19354838709677416</v>
      </c>
      <c r="R117" s="49">
        <f t="shared" si="168"/>
        <v>1.0430107526881718</v>
      </c>
      <c r="S117" s="49">
        <f t="shared" si="168"/>
        <v>0.72</v>
      </c>
      <c r="T117" s="49">
        <f t="shared" si="168"/>
        <v>0.64</v>
      </c>
      <c r="U117" s="50">
        <f>F32</f>
        <v>0.88600000000000001</v>
      </c>
      <c r="V117" s="50">
        <f>C32</f>
        <v>0.443</v>
      </c>
      <c r="W117" s="51">
        <f>$D$32</f>
        <v>0.439</v>
      </c>
      <c r="X117" s="50">
        <f>$G$32</f>
        <v>0.14499999999999999</v>
      </c>
      <c r="Y117" s="50">
        <f>$H$32</f>
        <v>0.19</v>
      </c>
      <c r="Z117" s="51"/>
      <c r="AA117" s="43"/>
      <c r="AB117" s="43">
        <v>116</v>
      </c>
      <c r="AC117" s="49">
        <f t="shared" si="156"/>
        <v>0.38111111111111107</v>
      </c>
      <c r="AD117" s="49">
        <f t="shared" si="157"/>
        <v>0.66111111111111109</v>
      </c>
      <c r="AE117" s="49">
        <f t="shared" si="158"/>
        <v>0.63365199957792551</v>
      </c>
      <c r="AF117" s="49">
        <f t="shared" si="159"/>
        <v>0.18</v>
      </c>
      <c r="AG117" s="49">
        <f t="shared" si="160"/>
        <v>1.05</v>
      </c>
      <c r="AH117" s="49">
        <f t="shared" si="161"/>
        <v>0.7205555555555555</v>
      </c>
      <c r="AI117" s="49">
        <f t="shared" si="162"/>
        <v>0.63055555555555554</v>
      </c>
      <c r="AJ117" s="50">
        <f t="shared" si="163"/>
        <v>0.77555555555555555</v>
      </c>
      <c r="AK117" s="50">
        <f t="shared" si="164"/>
        <v>0.38733333333333336</v>
      </c>
      <c r="AL117" s="50">
        <f t="shared" si="165"/>
        <v>0.38555555555555554</v>
      </c>
      <c r="AM117" s="50">
        <f t="shared" si="166"/>
        <v>0.14000000000000001</v>
      </c>
      <c r="AN117" s="50">
        <f t="shared" si="167"/>
        <v>0.19</v>
      </c>
      <c r="AO117" s="43"/>
      <c r="AP117" s="36"/>
      <c r="AQ117" s="36"/>
      <c r="AR117" s="36"/>
      <c r="AS117" s="36"/>
      <c r="AT117" s="36"/>
      <c r="AU117" s="36"/>
      <c r="AV117" s="36"/>
      <c r="AW117" s="36"/>
      <c r="AX117" s="36"/>
      <c r="AY117" s="36"/>
      <c r="AZ117" s="36"/>
      <c r="BA117" s="36"/>
      <c r="BB117" s="36"/>
      <c r="BC117" s="36"/>
      <c r="BD117" s="36"/>
      <c r="BE117" s="36"/>
      <c r="BF117" s="36"/>
      <c r="BG117" s="36"/>
    </row>
    <row r="118" spans="1:59">
      <c r="A118" s="43"/>
      <c r="B118" s="43"/>
      <c r="C118" s="43"/>
      <c r="D118" s="43"/>
      <c r="E118" s="43"/>
      <c r="F118" s="43"/>
      <c r="G118" s="43"/>
      <c r="H118" s="43"/>
      <c r="I118" s="43"/>
      <c r="J118" s="43"/>
      <c r="K118" s="43"/>
      <c r="L118" s="43"/>
      <c r="M118" s="43">
        <v>117</v>
      </c>
      <c r="N118" s="49">
        <f>N117+(($N$138-$N$117)/21)</f>
        <v>0.40941346646185345</v>
      </c>
      <c r="O118" s="49">
        <f>O117+(($O$138-$O$117)/21)</f>
        <v>0.74438812083973349</v>
      </c>
      <c r="P118" s="49">
        <f>P117+(($P$138-$P$117)/21)</f>
        <v>0.61769372271164369</v>
      </c>
      <c r="Q118" s="49">
        <f>Q117+(($Q$138-$Q$117)/21)</f>
        <v>0.19373802886347685</v>
      </c>
      <c r="R118" s="49">
        <f>R117+(($R$138-$R$117)/21)</f>
        <v>1.0433141795148961</v>
      </c>
      <c r="S118" s="49">
        <f>S117+(($S$138-$S$117)/21)</f>
        <v>0.7209523809523809</v>
      </c>
      <c r="T118" s="49">
        <f>T117+(($T$138-$T$117)/21)</f>
        <v>0.64047619047619053</v>
      </c>
      <c r="U118" s="50">
        <f>U117+(($U$138-$U$117)/21)</f>
        <v>0.88071428571428567</v>
      </c>
      <c r="V118" s="50">
        <f>V117+(($V$138-$V$117)/21)</f>
        <v>0.44033333333333335</v>
      </c>
      <c r="W118" s="51">
        <f>W117+(($W$138-$W$117)/21)</f>
        <v>0.43642857142857144</v>
      </c>
      <c r="X118" s="50">
        <f>X117+(($X$138-$X$117)/21)</f>
        <v>0.14476190476190476</v>
      </c>
      <c r="Y118" s="50">
        <f>Y117+(($Y$138-$Y$117)/21)</f>
        <v>0.19</v>
      </c>
      <c r="Z118" s="51"/>
      <c r="AA118" s="43"/>
      <c r="AB118" s="43">
        <v>117</v>
      </c>
      <c r="AC118" s="49">
        <f t="shared" si="156"/>
        <v>0.38148148148148142</v>
      </c>
      <c r="AD118" s="49">
        <f t="shared" si="157"/>
        <v>0.66148148148148145</v>
      </c>
      <c r="AE118" s="49">
        <f t="shared" si="158"/>
        <v>0.633916499595512</v>
      </c>
      <c r="AF118" s="49">
        <f t="shared" si="159"/>
        <v>0.18</v>
      </c>
      <c r="AG118" s="49">
        <f t="shared" si="160"/>
        <v>1.05</v>
      </c>
      <c r="AH118" s="49">
        <f t="shared" si="161"/>
        <v>0.72074074074074068</v>
      </c>
      <c r="AI118" s="49">
        <f t="shared" si="162"/>
        <v>0.63074074074074071</v>
      </c>
      <c r="AJ118" s="50">
        <f t="shared" si="163"/>
        <v>0.77574074074074073</v>
      </c>
      <c r="AK118" s="50">
        <f t="shared" si="164"/>
        <v>0.38744444444444448</v>
      </c>
      <c r="AL118" s="50">
        <f t="shared" si="165"/>
        <v>0.38574074074074072</v>
      </c>
      <c r="AM118" s="50">
        <f t="shared" si="166"/>
        <v>0.14000000000000001</v>
      </c>
      <c r="AN118" s="50">
        <f t="shared" si="167"/>
        <v>0.19</v>
      </c>
      <c r="AO118" s="43"/>
      <c r="AP118" s="36"/>
      <c r="AQ118" s="36"/>
      <c r="AR118" s="36"/>
      <c r="AS118" s="36"/>
      <c r="AT118" s="36"/>
      <c r="AU118" s="36"/>
      <c r="AV118" s="36"/>
      <c r="AW118" s="36"/>
      <c r="AX118" s="36"/>
      <c r="AY118" s="36"/>
      <c r="AZ118" s="36"/>
      <c r="BA118" s="36"/>
      <c r="BB118" s="36"/>
      <c r="BC118" s="36"/>
      <c r="BD118" s="36"/>
      <c r="BE118" s="36"/>
      <c r="BF118" s="36"/>
      <c r="BG118" s="36"/>
    </row>
    <row r="119" spans="1:59">
      <c r="A119" s="43"/>
      <c r="B119" s="43"/>
      <c r="C119" s="43"/>
      <c r="D119" s="43"/>
      <c r="E119" s="43"/>
      <c r="F119" s="43"/>
      <c r="G119" s="43"/>
      <c r="H119" s="43"/>
      <c r="I119" s="43"/>
      <c r="J119" s="43"/>
      <c r="K119" s="43"/>
      <c r="L119" s="43"/>
      <c r="M119" s="43">
        <v>118</v>
      </c>
      <c r="N119" s="49">
        <f t="shared" ref="N119:N137" si="169">N118+(($N$138-$N$117)/21)</f>
        <v>0.41039279313876076</v>
      </c>
      <c r="O119" s="49">
        <f t="shared" ref="O119:O137" si="170">O118+(($O$138-$O$117)/21)</f>
        <v>0.74616871479774682</v>
      </c>
      <c r="P119" s="49">
        <f t="shared" ref="P119:P137" si="171">P118+(($P$138-$P$117)/21)</f>
        <v>0.61845196155231985</v>
      </c>
      <c r="Q119" s="49">
        <f t="shared" ref="Q119:Q137" si="172">Q118+(($Q$138-$Q$117)/21)</f>
        <v>0.19392767063017954</v>
      </c>
      <c r="R119" s="49">
        <f t="shared" ref="R119:R137" si="173">R118+(($R$138-$R$117)/21)</f>
        <v>1.0436176063416205</v>
      </c>
      <c r="S119" s="49">
        <f t="shared" ref="S119:S137" si="174">S118+(($S$138-$S$117)/21)</f>
        <v>0.72190476190476183</v>
      </c>
      <c r="T119" s="49">
        <f t="shared" ref="T119:T137" si="175">T118+(($T$138-$T$117)/21)</f>
        <v>0.64095238095238105</v>
      </c>
      <c r="U119" s="50">
        <f t="shared" ref="U119:U137" si="176">U118+(($U$138-$U$117)/21)</f>
        <v>0.87542857142857133</v>
      </c>
      <c r="V119" s="50">
        <f t="shared" ref="V119:V137" si="177">V118+(($V$138-$V$117)/21)</f>
        <v>0.4376666666666667</v>
      </c>
      <c r="W119" s="51">
        <f t="shared" ref="W119:W137" si="178">W118+(($W$138-$W$117)/21)</f>
        <v>0.43385714285714289</v>
      </c>
      <c r="X119" s="50">
        <f t="shared" ref="X119:X137" si="179">X118+(($X$138-$X$117)/21)</f>
        <v>0.14452380952380953</v>
      </c>
      <c r="Y119" s="50">
        <f t="shared" ref="Y119:Y137" si="180">Y118+(($Y$138-$Y$117)/21)</f>
        <v>0.19</v>
      </c>
      <c r="Z119" s="51"/>
      <c r="AA119" s="43"/>
      <c r="AB119" s="43">
        <v>118</v>
      </c>
      <c r="AC119" s="49">
        <f t="shared" si="156"/>
        <v>0.38185185185185178</v>
      </c>
      <c r="AD119" s="49">
        <f t="shared" si="157"/>
        <v>0.6618518518518518</v>
      </c>
      <c r="AE119" s="49">
        <f t="shared" si="158"/>
        <v>0.63418099961309848</v>
      </c>
      <c r="AF119" s="49">
        <f t="shared" si="159"/>
        <v>0.18</v>
      </c>
      <c r="AG119" s="49">
        <f t="shared" si="160"/>
        <v>1.05</v>
      </c>
      <c r="AH119" s="49">
        <f t="shared" si="161"/>
        <v>0.72092592592592586</v>
      </c>
      <c r="AI119" s="49">
        <f t="shared" si="162"/>
        <v>0.63092592592592589</v>
      </c>
      <c r="AJ119" s="50">
        <f t="shared" si="163"/>
        <v>0.77592592592592591</v>
      </c>
      <c r="AK119" s="50">
        <f t="shared" si="164"/>
        <v>0.3875555555555556</v>
      </c>
      <c r="AL119" s="50">
        <f t="shared" si="165"/>
        <v>0.38592592592592589</v>
      </c>
      <c r="AM119" s="50">
        <f t="shared" si="166"/>
        <v>0.14000000000000001</v>
      </c>
      <c r="AN119" s="50">
        <f t="shared" si="167"/>
        <v>0.19</v>
      </c>
      <c r="AO119" s="43"/>
      <c r="AP119" s="36"/>
      <c r="AQ119" s="36"/>
      <c r="AR119" s="36"/>
      <c r="AS119" s="36"/>
      <c r="AT119" s="36"/>
      <c r="AU119" s="36"/>
      <c r="AV119" s="36"/>
      <c r="AW119" s="36"/>
      <c r="AX119" s="36"/>
      <c r="AY119" s="36"/>
      <c r="AZ119" s="36"/>
      <c r="BA119" s="36"/>
      <c r="BB119" s="36"/>
      <c r="BC119" s="36"/>
      <c r="BD119" s="36"/>
      <c r="BE119" s="36"/>
      <c r="BF119" s="36"/>
      <c r="BG119" s="36"/>
    </row>
    <row r="120" spans="1:59">
      <c r="A120" s="43"/>
      <c r="B120" s="43"/>
      <c r="C120" s="43"/>
      <c r="D120" s="43"/>
      <c r="E120" s="43"/>
      <c r="F120" s="43"/>
      <c r="G120" s="43"/>
      <c r="H120" s="43"/>
      <c r="I120" s="43"/>
      <c r="J120" s="43"/>
      <c r="K120" s="43"/>
      <c r="L120" s="43"/>
      <c r="M120" s="43">
        <v>119</v>
      </c>
      <c r="N120" s="49">
        <f t="shared" si="169"/>
        <v>0.41137211981566807</v>
      </c>
      <c r="O120" s="49">
        <f t="shared" si="170"/>
        <v>0.74794930875576016</v>
      </c>
      <c r="P120" s="49">
        <f t="shared" si="171"/>
        <v>0.61921020039299601</v>
      </c>
      <c r="Q120" s="49">
        <f t="shared" si="172"/>
        <v>0.19411731239688224</v>
      </c>
      <c r="R120" s="49">
        <f t="shared" si="173"/>
        <v>1.0439210331683448</v>
      </c>
      <c r="S120" s="49">
        <f t="shared" si="174"/>
        <v>0.72285714285714275</v>
      </c>
      <c r="T120" s="49">
        <f t="shared" si="175"/>
        <v>0.64142857142857157</v>
      </c>
      <c r="U120" s="50">
        <f t="shared" si="176"/>
        <v>0.870142857142857</v>
      </c>
      <c r="V120" s="50">
        <f t="shared" si="177"/>
        <v>0.43500000000000005</v>
      </c>
      <c r="W120" s="51">
        <f t="shared" si="178"/>
        <v>0.43128571428571433</v>
      </c>
      <c r="X120" s="50">
        <f t="shared" si="179"/>
        <v>0.14428571428571429</v>
      </c>
      <c r="Y120" s="50">
        <f t="shared" si="180"/>
        <v>0.19</v>
      </c>
      <c r="Z120" s="51"/>
      <c r="AA120" s="43"/>
      <c r="AB120" s="43">
        <v>119</v>
      </c>
      <c r="AC120" s="49">
        <f t="shared" si="156"/>
        <v>0.38222222222222213</v>
      </c>
      <c r="AD120" s="49">
        <f t="shared" si="157"/>
        <v>0.66222222222222216</v>
      </c>
      <c r="AE120" s="49">
        <f t="shared" si="158"/>
        <v>0.63444549963068497</v>
      </c>
      <c r="AF120" s="49">
        <f t="shared" si="159"/>
        <v>0.18</v>
      </c>
      <c r="AG120" s="49">
        <f t="shared" si="160"/>
        <v>1.05</v>
      </c>
      <c r="AH120" s="49">
        <f t="shared" si="161"/>
        <v>0.72111111111111104</v>
      </c>
      <c r="AI120" s="49">
        <f t="shared" si="162"/>
        <v>0.63111111111111107</v>
      </c>
      <c r="AJ120" s="50">
        <f t="shared" si="163"/>
        <v>0.77611111111111108</v>
      </c>
      <c r="AK120" s="50">
        <f t="shared" si="164"/>
        <v>0.38766666666666671</v>
      </c>
      <c r="AL120" s="50">
        <f t="shared" si="165"/>
        <v>0.38611111111111107</v>
      </c>
      <c r="AM120" s="50">
        <f t="shared" si="166"/>
        <v>0.14000000000000001</v>
      </c>
      <c r="AN120" s="50">
        <f t="shared" si="167"/>
        <v>0.19</v>
      </c>
      <c r="AO120" s="43"/>
      <c r="AP120" s="36"/>
      <c r="AQ120" s="36"/>
      <c r="AR120" s="36"/>
      <c r="AS120" s="36"/>
      <c r="AT120" s="36"/>
      <c r="AU120" s="36"/>
      <c r="AV120" s="36"/>
      <c r="AW120" s="36"/>
      <c r="AX120" s="36"/>
      <c r="AY120" s="36"/>
      <c r="AZ120" s="36"/>
      <c r="BA120" s="36"/>
      <c r="BB120" s="36"/>
      <c r="BC120" s="36"/>
      <c r="BD120" s="36"/>
      <c r="BE120" s="36"/>
      <c r="BF120" s="36"/>
      <c r="BG120" s="36"/>
    </row>
    <row r="121" spans="1:59">
      <c r="A121" s="43"/>
      <c r="B121" s="43"/>
      <c r="C121" s="43"/>
      <c r="D121" s="43"/>
      <c r="E121" s="43"/>
      <c r="F121" s="43"/>
      <c r="G121" s="43"/>
      <c r="H121" s="43"/>
      <c r="I121" s="43"/>
      <c r="J121" s="43"/>
      <c r="K121" s="43"/>
      <c r="L121" s="43"/>
      <c r="M121" s="43">
        <v>120</v>
      </c>
      <c r="N121" s="49">
        <f t="shared" si="169"/>
        <v>0.41235144649257538</v>
      </c>
      <c r="O121" s="49">
        <f t="shared" si="170"/>
        <v>0.74972990271377349</v>
      </c>
      <c r="P121" s="49">
        <f t="shared" si="171"/>
        <v>0.61996843923367217</v>
      </c>
      <c r="Q121" s="49">
        <f t="shared" si="172"/>
        <v>0.19430695416358493</v>
      </c>
      <c r="R121" s="49">
        <f t="shared" si="173"/>
        <v>1.0442244599950692</v>
      </c>
      <c r="S121" s="49">
        <f t="shared" si="174"/>
        <v>0.72380952380952368</v>
      </c>
      <c r="T121" s="49">
        <f t="shared" si="175"/>
        <v>0.64190476190476209</v>
      </c>
      <c r="U121" s="50">
        <f t="shared" si="176"/>
        <v>0.86485714285714266</v>
      </c>
      <c r="V121" s="50">
        <f t="shared" si="177"/>
        <v>0.4323333333333334</v>
      </c>
      <c r="W121" s="51">
        <f t="shared" si="178"/>
        <v>0.42871428571428577</v>
      </c>
      <c r="X121" s="50">
        <f t="shared" si="179"/>
        <v>0.14404761904761906</v>
      </c>
      <c r="Y121" s="50">
        <f t="shared" si="180"/>
        <v>0.19</v>
      </c>
      <c r="Z121" s="51"/>
      <c r="AA121" s="43"/>
      <c r="AB121" s="43">
        <v>120</v>
      </c>
      <c r="AC121" s="49">
        <f t="shared" si="156"/>
        <v>0.38259259259259248</v>
      </c>
      <c r="AD121" s="49">
        <f t="shared" si="157"/>
        <v>0.66259259259259251</v>
      </c>
      <c r="AE121" s="49">
        <f t="shared" si="158"/>
        <v>0.63470999964827146</v>
      </c>
      <c r="AF121" s="49">
        <f t="shared" si="159"/>
        <v>0.18</v>
      </c>
      <c r="AG121" s="49">
        <f t="shared" si="160"/>
        <v>1.05</v>
      </c>
      <c r="AH121" s="49">
        <f t="shared" si="161"/>
        <v>0.72129629629629621</v>
      </c>
      <c r="AI121" s="49">
        <f t="shared" si="162"/>
        <v>0.63129629629629624</v>
      </c>
      <c r="AJ121" s="50">
        <f t="shared" si="163"/>
        <v>0.77629629629629626</v>
      </c>
      <c r="AK121" s="50">
        <f t="shared" si="164"/>
        <v>0.38777777777777783</v>
      </c>
      <c r="AL121" s="50">
        <f t="shared" si="165"/>
        <v>0.38629629629629625</v>
      </c>
      <c r="AM121" s="50">
        <f t="shared" si="166"/>
        <v>0.14000000000000001</v>
      </c>
      <c r="AN121" s="50">
        <f t="shared" si="167"/>
        <v>0.19</v>
      </c>
      <c r="AO121" s="43"/>
      <c r="AP121" s="36"/>
      <c r="AQ121" s="36"/>
      <c r="AR121" s="36"/>
      <c r="AS121" s="36"/>
      <c r="AT121" s="36"/>
      <c r="AU121" s="36"/>
      <c r="AV121" s="36"/>
      <c r="AW121" s="36"/>
      <c r="AX121" s="36"/>
      <c r="AY121" s="36"/>
      <c r="AZ121" s="36"/>
      <c r="BA121" s="36"/>
      <c r="BB121" s="36"/>
      <c r="BC121" s="36"/>
      <c r="BD121" s="36"/>
      <c r="BE121" s="36"/>
      <c r="BF121" s="36"/>
      <c r="BG121" s="36"/>
    </row>
    <row r="122" spans="1:59">
      <c r="A122" s="43"/>
      <c r="B122" s="43"/>
      <c r="C122" s="43"/>
      <c r="D122" s="43"/>
      <c r="E122" s="43"/>
      <c r="F122" s="43"/>
      <c r="G122" s="43"/>
      <c r="H122" s="43"/>
      <c r="I122" s="43"/>
      <c r="J122" s="43"/>
      <c r="K122" s="43"/>
      <c r="L122" s="43"/>
      <c r="M122" s="43">
        <v>121</v>
      </c>
      <c r="N122" s="49">
        <f t="shared" si="169"/>
        <v>0.41333077316948269</v>
      </c>
      <c r="O122" s="49">
        <f t="shared" si="170"/>
        <v>0.75151049667178682</v>
      </c>
      <c r="P122" s="49">
        <f t="shared" si="171"/>
        <v>0.62072667807434834</v>
      </c>
      <c r="Q122" s="49">
        <f t="shared" si="172"/>
        <v>0.19449659593028762</v>
      </c>
      <c r="R122" s="49">
        <f t="shared" si="173"/>
        <v>1.0445278868217935</v>
      </c>
      <c r="S122" s="49">
        <f t="shared" si="174"/>
        <v>0.72476190476190461</v>
      </c>
      <c r="T122" s="49">
        <f t="shared" si="175"/>
        <v>0.64238095238095261</v>
      </c>
      <c r="U122" s="50">
        <f t="shared" si="176"/>
        <v>0.85957142857142832</v>
      </c>
      <c r="V122" s="50">
        <f t="shared" si="177"/>
        <v>0.42966666666666675</v>
      </c>
      <c r="W122" s="51">
        <f t="shared" si="178"/>
        <v>0.42614285714285721</v>
      </c>
      <c r="X122" s="50">
        <f t="shared" si="179"/>
        <v>0.14380952380952383</v>
      </c>
      <c r="Y122" s="50">
        <f t="shared" si="180"/>
        <v>0.19</v>
      </c>
      <c r="Z122" s="51"/>
      <c r="AA122" s="43"/>
      <c r="AB122" s="43">
        <v>121</v>
      </c>
      <c r="AC122" s="49">
        <f t="shared" si="156"/>
        <v>0.38296296296296284</v>
      </c>
      <c r="AD122" s="49">
        <f t="shared" si="157"/>
        <v>0.66296296296296287</v>
      </c>
      <c r="AE122" s="49">
        <f t="shared" si="158"/>
        <v>0.63497449966585795</v>
      </c>
      <c r="AF122" s="49">
        <f t="shared" si="159"/>
        <v>0.18</v>
      </c>
      <c r="AG122" s="49">
        <f t="shared" si="160"/>
        <v>1.05</v>
      </c>
      <c r="AH122" s="49">
        <f t="shared" si="161"/>
        <v>0.72148148148148139</v>
      </c>
      <c r="AI122" s="49">
        <f t="shared" si="162"/>
        <v>0.63148148148148142</v>
      </c>
      <c r="AJ122" s="50">
        <f t="shared" si="163"/>
        <v>0.77648148148148144</v>
      </c>
      <c r="AK122" s="50">
        <f t="shared" si="164"/>
        <v>0.38788888888888895</v>
      </c>
      <c r="AL122" s="50">
        <f t="shared" si="165"/>
        <v>0.38648148148148143</v>
      </c>
      <c r="AM122" s="50">
        <f t="shared" si="166"/>
        <v>0.14000000000000001</v>
      </c>
      <c r="AN122" s="50">
        <f t="shared" si="167"/>
        <v>0.19</v>
      </c>
      <c r="AO122" s="43"/>
      <c r="AP122" s="36"/>
      <c r="AQ122" s="36"/>
      <c r="AR122" s="36"/>
      <c r="AS122" s="36"/>
      <c r="AT122" s="36"/>
      <c r="AU122" s="36"/>
      <c r="AV122" s="36"/>
      <c r="AW122" s="36"/>
      <c r="AX122" s="36"/>
      <c r="AY122" s="36"/>
      <c r="AZ122" s="36"/>
      <c r="BA122" s="36"/>
      <c r="BB122" s="36"/>
      <c r="BC122" s="36"/>
      <c r="BD122" s="36"/>
      <c r="BE122" s="36"/>
      <c r="BF122" s="36"/>
      <c r="BG122" s="36"/>
    </row>
    <row r="123" spans="1:59">
      <c r="A123" s="43"/>
      <c r="B123" s="43"/>
      <c r="C123" s="43"/>
      <c r="D123" s="43"/>
      <c r="E123" s="43"/>
      <c r="F123" s="43"/>
      <c r="G123" s="43"/>
      <c r="H123" s="43"/>
      <c r="I123" s="43"/>
      <c r="J123" s="43"/>
      <c r="K123" s="43"/>
      <c r="L123" s="43"/>
      <c r="M123" s="43">
        <v>122</v>
      </c>
      <c r="N123" s="49">
        <f t="shared" si="169"/>
        <v>0.41431009984639</v>
      </c>
      <c r="O123" s="49">
        <f t="shared" si="170"/>
        <v>0.75329109062980015</v>
      </c>
      <c r="P123" s="49">
        <f t="shared" si="171"/>
        <v>0.6214849169150245</v>
      </c>
      <c r="Q123" s="49">
        <f t="shared" si="172"/>
        <v>0.19468623769699031</v>
      </c>
      <c r="R123" s="49">
        <f t="shared" si="173"/>
        <v>1.0448313136485179</v>
      </c>
      <c r="S123" s="49">
        <f t="shared" si="174"/>
        <v>0.72571428571428553</v>
      </c>
      <c r="T123" s="49">
        <f t="shared" si="175"/>
        <v>0.64285714285714313</v>
      </c>
      <c r="U123" s="50">
        <f t="shared" si="176"/>
        <v>0.85428571428571398</v>
      </c>
      <c r="V123" s="50">
        <f t="shared" si="177"/>
        <v>0.4270000000000001</v>
      </c>
      <c r="W123" s="51">
        <f t="shared" si="178"/>
        <v>0.42357142857142865</v>
      </c>
      <c r="X123" s="50">
        <f t="shared" si="179"/>
        <v>0.1435714285714286</v>
      </c>
      <c r="Y123" s="50">
        <f t="shared" si="180"/>
        <v>0.19</v>
      </c>
      <c r="Z123" s="51"/>
      <c r="AA123" s="43"/>
      <c r="AB123" s="43">
        <v>122</v>
      </c>
      <c r="AC123" s="49">
        <f t="shared" si="156"/>
        <v>0.38333333333333319</v>
      </c>
      <c r="AD123" s="49">
        <f t="shared" si="157"/>
        <v>0.66333333333333322</v>
      </c>
      <c r="AE123" s="49">
        <f t="shared" si="158"/>
        <v>0.63523899968344444</v>
      </c>
      <c r="AF123" s="49">
        <f t="shared" si="159"/>
        <v>0.18</v>
      </c>
      <c r="AG123" s="49">
        <f t="shared" si="160"/>
        <v>1.05</v>
      </c>
      <c r="AH123" s="49">
        <f t="shared" si="161"/>
        <v>0.72166666666666657</v>
      </c>
      <c r="AI123" s="49">
        <f t="shared" si="162"/>
        <v>0.6316666666666666</v>
      </c>
      <c r="AJ123" s="50">
        <f t="shared" si="163"/>
        <v>0.77666666666666662</v>
      </c>
      <c r="AK123" s="50">
        <f t="shared" si="164"/>
        <v>0.38800000000000007</v>
      </c>
      <c r="AL123" s="50">
        <f t="shared" si="165"/>
        <v>0.3866666666666666</v>
      </c>
      <c r="AM123" s="50">
        <f t="shared" si="166"/>
        <v>0.14000000000000001</v>
      </c>
      <c r="AN123" s="50">
        <f t="shared" si="167"/>
        <v>0.19</v>
      </c>
      <c r="AO123" s="43"/>
      <c r="AP123" s="36"/>
      <c r="AQ123" s="36"/>
      <c r="AR123" s="36"/>
      <c r="AS123" s="36"/>
      <c r="AT123" s="36"/>
      <c r="AU123" s="36"/>
      <c r="AV123" s="36"/>
      <c r="AW123" s="36"/>
      <c r="AX123" s="36"/>
      <c r="AY123" s="36"/>
      <c r="AZ123" s="36"/>
      <c r="BA123" s="36"/>
      <c r="BB123" s="36"/>
      <c r="BC123" s="36"/>
      <c r="BD123" s="36"/>
      <c r="BE123" s="36"/>
      <c r="BF123" s="36"/>
      <c r="BG123" s="36"/>
    </row>
    <row r="124" spans="1:59">
      <c r="A124" s="43"/>
      <c r="B124" s="43"/>
      <c r="C124" s="43"/>
      <c r="D124" s="43"/>
      <c r="E124" s="43"/>
      <c r="F124" s="43"/>
      <c r="G124" s="43"/>
      <c r="H124" s="43"/>
      <c r="I124" s="43"/>
      <c r="J124" s="43"/>
      <c r="K124" s="43"/>
      <c r="L124" s="43"/>
      <c r="M124" s="43">
        <v>123</v>
      </c>
      <c r="N124" s="49">
        <f t="shared" si="169"/>
        <v>0.41528942652329731</v>
      </c>
      <c r="O124" s="49">
        <f t="shared" si="170"/>
        <v>0.75507168458781349</v>
      </c>
      <c r="P124" s="49">
        <f t="shared" si="171"/>
        <v>0.62224315575570066</v>
      </c>
      <c r="Q124" s="49">
        <f t="shared" si="172"/>
        <v>0.194875879463693</v>
      </c>
      <c r="R124" s="49">
        <f t="shared" si="173"/>
        <v>1.0451347404752422</v>
      </c>
      <c r="S124" s="49">
        <f t="shared" si="174"/>
        <v>0.72666666666666646</v>
      </c>
      <c r="T124" s="49">
        <f t="shared" si="175"/>
        <v>0.64333333333333365</v>
      </c>
      <c r="U124" s="50">
        <f t="shared" si="176"/>
        <v>0.84899999999999964</v>
      </c>
      <c r="V124" s="50">
        <f t="shared" si="177"/>
        <v>0.42433333333333345</v>
      </c>
      <c r="W124" s="51">
        <f t="shared" si="178"/>
        <v>0.4210000000000001</v>
      </c>
      <c r="X124" s="50">
        <f t="shared" si="179"/>
        <v>0.14333333333333337</v>
      </c>
      <c r="Y124" s="50">
        <f t="shared" si="180"/>
        <v>0.19</v>
      </c>
      <c r="Z124" s="51"/>
      <c r="AA124" s="43"/>
      <c r="AB124" s="43">
        <v>123</v>
      </c>
      <c r="AC124" s="49">
        <f t="shared" si="156"/>
        <v>0.38370370370370355</v>
      </c>
      <c r="AD124" s="49">
        <f t="shared" si="157"/>
        <v>0.66370370370370357</v>
      </c>
      <c r="AE124" s="49">
        <f t="shared" si="158"/>
        <v>0.63550349970103093</v>
      </c>
      <c r="AF124" s="49">
        <f t="shared" si="159"/>
        <v>0.18</v>
      </c>
      <c r="AG124" s="49">
        <f t="shared" si="160"/>
        <v>1.05</v>
      </c>
      <c r="AH124" s="49">
        <f t="shared" si="161"/>
        <v>0.72185185185185174</v>
      </c>
      <c r="AI124" s="49">
        <f t="shared" si="162"/>
        <v>0.63185185185185178</v>
      </c>
      <c r="AJ124" s="50">
        <f t="shared" si="163"/>
        <v>0.77685185185185179</v>
      </c>
      <c r="AK124" s="50">
        <f t="shared" si="164"/>
        <v>0.38811111111111118</v>
      </c>
      <c r="AL124" s="50">
        <f t="shared" si="165"/>
        <v>0.38685185185185178</v>
      </c>
      <c r="AM124" s="50">
        <f t="shared" si="166"/>
        <v>0.14000000000000001</v>
      </c>
      <c r="AN124" s="50">
        <f t="shared" si="167"/>
        <v>0.19</v>
      </c>
      <c r="AO124" s="43"/>
      <c r="AP124" s="36"/>
      <c r="AQ124" s="36"/>
      <c r="AR124" s="36"/>
      <c r="AS124" s="36"/>
      <c r="AT124" s="36"/>
      <c r="AU124" s="36"/>
      <c r="AV124" s="36"/>
      <c r="AW124" s="36"/>
      <c r="AX124" s="36"/>
      <c r="AY124" s="36"/>
      <c r="AZ124" s="36"/>
      <c r="BA124" s="36"/>
      <c r="BB124" s="36"/>
      <c r="BC124" s="36"/>
      <c r="BD124" s="36"/>
      <c r="BE124" s="36"/>
      <c r="BF124" s="36"/>
      <c r="BG124" s="36"/>
    </row>
    <row r="125" spans="1:59">
      <c r="A125" s="43"/>
      <c r="B125" s="43"/>
      <c r="C125" s="43"/>
      <c r="D125" s="43"/>
      <c r="E125" s="43"/>
      <c r="F125" s="43"/>
      <c r="G125" s="43"/>
      <c r="H125" s="43"/>
      <c r="I125" s="43"/>
      <c r="J125" s="43"/>
      <c r="K125" s="43"/>
      <c r="L125" s="43"/>
      <c r="M125" s="43">
        <v>124</v>
      </c>
      <c r="N125" s="49">
        <f t="shared" si="169"/>
        <v>0.41626875320020462</v>
      </c>
      <c r="O125" s="49">
        <f t="shared" si="170"/>
        <v>0.75685227854582682</v>
      </c>
      <c r="P125" s="49">
        <f t="shared" si="171"/>
        <v>0.62300139459637682</v>
      </c>
      <c r="Q125" s="49">
        <f t="shared" si="172"/>
        <v>0.19506552123039569</v>
      </c>
      <c r="R125" s="49">
        <f t="shared" si="173"/>
        <v>1.0454381673019666</v>
      </c>
      <c r="S125" s="49">
        <f t="shared" si="174"/>
        <v>0.72761904761904739</v>
      </c>
      <c r="T125" s="49">
        <f t="shared" si="175"/>
        <v>0.64380952380952416</v>
      </c>
      <c r="U125" s="50">
        <f t="shared" si="176"/>
        <v>0.84371428571428531</v>
      </c>
      <c r="V125" s="50">
        <f t="shared" si="177"/>
        <v>0.4216666666666668</v>
      </c>
      <c r="W125" s="51">
        <f t="shared" si="178"/>
        <v>0.41842857142857154</v>
      </c>
      <c r="X125" s="50">
        <f t="shared" si="179"/>
        <v>0.14309523809523814</v>
      </c>
      <c r="Y125" s="50">
        <f t="shared" si="180"/>
        <v>0.19</v>
      </c>
      <c r="Z125" s="51"/>
      <c r="AA125" s="43"/>
      <c r="AB125" s="43">
        <v>124</v>
      </c>
      <c r="AC125" s="49">
        <f t="shared" si="156"/>
        <v>0.3840740740740739</v>
      </c>
      <c r="AD125" s="49">
        <f t="shared" si="157"/>
        <v>0.66407407407407393</v>
      </c>
      <c r="AE125" s="49">
        <f t="shared" si="158"/>
        <v>0.63576799971861742</v>
      </c>
      <c r="AF125" s="49">
        <f t="shared" si="159"/>
        <v>0.18</v>
      </c>
      <c r="AG125" s="49">
        <f t="shared" si="160"/>
        <v>1.05</v>
      </c>
      <c r="AH125" s="49">
        <f t="shared" si="161"/>
        <v>0.72203703703703692</v>
      </c>
      <c r="AI125" s="49">
        <f t="shared" si="162"/>
        <v>0.63203703703703695</v>
      </c>
      <c r="AJ125" s="50">
        <f t="shared" si="163"/>
        <v>0.77703703703703697</v>
      </c>
      <c r="AK125" s="50">
        <f t="shared" si="164"/>
        <v>0.3882222222222223</v>
      </c>
      <c r="AL125" s="50">
        <f t="shared" si="165"/>
        <v>0.38703703703703696</v>
      </c>
      <c r="AM125" s="50">
        <f t="shared" si="166"/>
        <v>0.14000000000000001</v>
      </c>
      <c r="AN125" s="50">
        <f t="shared" si="167"/>
        <v>0.19</v>
      </c>
      <c r="AO125" s="43"/>
      <c r="AP125" s="36"/>
      <c r="AQ125" s="36"/>
      <c r="AR125" s="36"/>
      <c r="AS125" s="36"/>
      <c r="AT125" s="36"/>
      <c r="AU125" s="36"/>
      <c r="AV125" s="36"/>
      <c r="AW125" s="36"/>
      <c r="AX125" s="36"/>
      <c r="AY125" s="36"/>
      <c r="AZ125" s="36"/>
      <c r="BA125" s="36"/>
      <c r="BB125" s="36"/>
      <c r="BC125" s="36"/>
      <c r="BD125" s="36"/>
      <c r="BE125" s="36"/>
      <c r="BF125" s="36"/>
      <c r="BG125" s="36"/>
    </row>
    <row r="126" spans="1:59">
      <c r="A126" s="43"/>
      <c r="B126" s="43"/>
      <c r="C126" s="43"/>
      <c r="D126" s="43"/>
      <c r="E126" s="43"/>
      <c r="F126" s="43"/>
      <c r="G126" s="43"/>
      <c r="H126" s="43"/>
      <c r="I126" s="43"/>
      <c r="J126" s="43"/>
      <c r="K126" s="43"/>
      <c r="L126" s="43"/>
      <c r="M126" s="43">
        <v>125</v>
      </c>
      <c r="N126" s="49">
        <f t="shared" si="169"/>
        <v>0.41724807987711193</v>
      </c>
      <c r="O126" s="49">
        <f t="shared" si="170"/>
        <v>0.75863287250384015</v>
      </c>
      <c r="P126" s="49">
        <f t="shared" si="171"/>
        <v>0.62375963343705298</v>
      </c>
      <c r="Q126" s="49">
        <f t="shared" si="172"/>
        <v>0.19525516299709839</v>
      </c>
      <c r="R126" s="49">
        <f t="shared" si="173"/>
        <v>1.0457415941286909</v>
      </c>
      <c r="S126" s="49">
        <f t="shared" si="174"/>
        <v>0.72857142857142831</v>
      </c>
      <c r="T126" s="49">
        <f t="shared" si="175"/>
        <v>0.64428571428571468</v>
      </c>
      <c r="U126" s="50">
        <f t="shared" si="176"/>
        <v>0.83842857142857097</v>
      </c>
      <c r="V126" s="50">
        <f t="shared" si="177"/>
        <v>0.41900000000000015</v>
      </c>
      <c r="W126" s="51">
        <f t="shared" si="178"/>
        <v>0.41585714285714298</v>
      </c>
      <c r="X126" s="50">
        <f t="shared" si="179"/>
        <v>0.1428571428571429</v>
      </c>
      <c r="Y126" s="50">
        <f t="shared" si="180"/>
        <v>0.19</v>
      </c>
      <c r="Z126" s="51"/>
      <c r="AA126" s="43"/>
      <c r="AB126" s="43">
        <v>125</v>
      </c>
      <c r="AC126" s="49">
        <f t="shared" si="156"/>
        <v>0.38444444444444426</v>
      </c>
      <c r="AD126" s="49">
        <f t="shared" si="157"/>
        <v>0.66444444444444428</v>
      </c>
      <c r="AE126" s="49">
        <f t="shared" si="158"/>
        <v>0.6360324997362039</v>
      </c>
      <c r="AF126" s="49">
        <f t="shared" si="159"/>
        <v>0.18</v>
      </c>
      <c r="AG126" s="49">
        <f t="shared" si="160"/>
        <v>1.05</v>
      </c>
      <c r="AH126" s="49">
        <f t="shared" si="161"/>
        <v>0.7222222222222221</v>
      </c>
      <c r="AI126" s="49">
        <f t="shared" si="162"/>
        <v>0.63222222222222213</v>
      </c>
      <c r="AJ126" s="50">
        <f t="shared" si="163"/>
        <v>0.77722222222222215</v>
      </c>
      <c r="AK126" s="50">
        <f t="shared" si="164"/>
        <v>0.38833333333333342</v>
      </c>
      <c r="AL126" s="50">
        <f t="shared" si="165"/>
        <v>0.38722222222222213</v>
      </c>
      <c r="AM126" s="50">
        <f t="shared" si="166"/>
        <v>0.14000000000000001</v>
      </c>
      <c r="AN126" s="50">
        <f t="shared" si="167"/>
        <v>0.19</v>
      </c>
      <c r="AO126" s="43"/>
      <c r="AP126" s="36"/>
      <c r="AQ126" s="36"/>
      <c r="AR126" s="36"/>
      <c r="AS126" s="36"/>
      <c r="AT126" s="36"/>
      <c r="AU126" s="36"/>
      <c r="AV126" s="36"/>
      <c r="AW126" s="36"/>
      <c r="AX126" s="36"/>
      <c r="AY126" s="36"/>
      <c r="AZ126" s="36"/>
      <c r="BA126" s="36"/>
      <c r="BB126" s="36"/>
      <c r="BC126" s="36"/>
      <c r="BD126" s="36"/>
      <c r="BE126" s="36"/>
      <c r="BF126" s="36"/>
      <c r="BG126" s="36"/>
    </row>
    <row r="127" spans="1:59">
      <c r="A127" s="43"/>
      <c r="B127" s="43"/>
      <c r="C127" s="43"/>
      <c r="D127" s="43"/>
      <c r="E127" s="43"/>
      <c r="F127" s="43"/>
      <c r="G127" s="43"/>
      <c r="H127" s="43"/>
      <c r="I127" s="43"/>
      <c r="J127" s="43"/>
      <c r="K127" s="43"/>
      <c r="L127" s="43"/>
      <c r="M127" s="43">
        <v>126</v>
      </c>
      <c r="N127" s="49">
        <f t="shared" si="169"/>
        <v>0.41822740655401924</v>
      </c>
      <c r="O127" s="49">
        <f t="shared" si="170"/>
        <v>0.76041346646185348</v>
      </c>
      <c r="P127" s="49">
        <f t="shared" si="171"/>
        <v>0.62451787227772915</v>
      </c>
      <c r="Q127" s="49">
        <f t="shared" si="172"/>
        <v>0.19544480476380108</v>
      </c>
      <c r="R127" s="49">
        <f t="shared" si="173"/>
        <v>1.0460450209554153</v>
      </c>
      <c r="S127" s="49">
        <f t="shared" si="174"/>
        <v>0.72952380952380924</v>
      </c>
      <c r="T127" s="49">
        <f t="shared" si="175"/>
        <v>0.6447619047619052</v>
      </c>
      <c r="U127" s="50">
        <f t="shared" si="176"/>
        <v>0.83314285714285663</v>
      </c>
      <c r="V127" s="50">
        <f t="shared" si="177"/>
        <v>0.4163333333333335</v>
      </c>
      <c r="W127" s="51">
        <f t="shared" si="178"/>
        <v>0.41328571428571442</v>
      </c>
      <c r="X127" s="50">
        <f t="shared" si="179"/>
        <v>0.14261904761904767</v>
      </c>
      <c r="Y127" s="50">
        <f t="shared" si="180"/>
        <v>0.19</v>
      </c>
      <c r="Z127" s="51"/>
      <c r="AA127" s="43"/>
      <c r="AB127" s="43">
        <v>126</v>
      </c>
      <c r="AC127" s="49">
        <f t="shared" si="156"/>
        <v>0.38481481481481461</v>
      </c>
      <c r="AD127" s="49">
        <f t="shared" si="157"/>
        <v>0.66481481481481464</v>
      </c>
      <c r="AE127" s="49">
        <f t="shared" si="158"/>
        <v>0.63629699975379039</v>
      </c>
      <c r="AF127" s="49">
        <f t="shared" si="159"/>
        <v>0.18</v>
      </c>
      <c r="AG127" s="49">
        <f t="shared" si="160"/>
        <v>1.05</v>
      </c>
      <c r="AH127" s="49">
        <f t="shared" si="161"/>
        <v>0.72240740740740728</v>
      </c>
      <c r="AI127" s="49">
        <f t="shared" si="162"/>
        <v>0.63240740740740731</v>
      </c>
      <c r="AJ127" s="50">
        <f t="shared" si="163"/>
        <v>0.77740740740740732</v>
      </c>
      <c r="AK127" s="50">
        <f t="shared" si="164"/>
        <v>0.38844444444444454</v>
      </c>
      <c r="AL127" s="50">
        <f t="shared" si="165"/>
        <v>0.38740740740740731</v>
      </c>
      <c r="AM127" s="50">
        <f t="shared" si="166"/>
        <v>0.14000000000000001</v>
      </c>
      <c r="AN127" s="50">
        <f t="shared" si="167"/>
        <v>0.19</v>
      </c>
      <c r="AO127" s="43"/>
      <c r="AP127" s="36"/>
      <c r="AQ127" s="36"/>
      <c r="AR127" s="36"/>
      <c r="AS127" s="36"/>
      <c r="AT127" s="36"/>
      <c r="AU127" s="36"/>
      <c r="AV127" s="36"/>
      <c r="AW127" s="36"/>
      <c r="AX127" s="36"/>
      <c r="AY127" s="36"/>
      <c r="AZ127" s="36"/>
      <c r="BA127" s="36"/>
      <c r="BB127" s="36"/>
      <c r="BC127" s="36"/>
      <c r="BD127" s="36"/>
      <c r="BE127" s="36"/>
      <c r="BF127" s="36"/>
      <c r="BG127" s="36"/>
    </row>
    <row r="128" spans="1:59">
      <c r="A128" s="43"/>
      <c r="B128" s="43"/>
      <c r="C128" s="43"/>
      <c r="D128" s="43"/>
      <c r="E128" s="43"/>
      <c r="F128" s="43"/>
      <c r="G128" s="43"/>
      <c r="H128" s="43"/>
      <c r="I128" s="43"/>
      <c r="J128" s="43"/>
      <c r="K128" s="43"/>
      <c r="L128" s="43"/>
      <c r="M128" s="43">
        <v>127</v>
      </c>
      <c r="N128" s="49">
        <f t="shared" si="169"/>
        <v>0.41920673323092655</v>
      </c>
      <c r="O128" s="49">
        <f t="shared" si="170"/>
        <v>0.76219406041986681</v>
      </c>
      <c r="P128" s="49">
        <f t="shared" si="171"/>
        <v>0.62527611111840531</v>
      </c>
      <c r="Q128" s="49">
        <f t="shared" si="172"/>
        <v>0.19563444653050377</v>
      </c>
      <c r="R128" s="49">
        <f t="shared" si="173"/>
        <v>1.0463484477821396</v>
      </c>
      <c r="S128" s="49">
        <f t="shared" si="174"/>
        <v>0.73047619047619017</v>
      </c>
      <c r="T128" s="49">
        <f t="shared" si="175"/>
        <v>0.64523809523809572</v>
      </c>
      <c r="U128" s="50">
        <f t="shared" si="176"/>
        <v>0.82785714285714229</v>
      </c>
      <c r="V128" s="50">
        <f t="shared" si="177"/>
        <v>0.41366666666666685</v>
      </c>
      <c r="W128" s="51">
        <f t="shared" si="178"/>
        <v>0.41071428571428586</v>
      </c>
      <c r="X128" s="50">
        <f t="shared" si="179"/>
        <v>0.14238095238095244</v>
      </c>
      <c r="Y128" s="50">
        <f t="shared" si="180"/>
        <v>0.19</v>
      </c>
      <c r="Z128" s="51"/>
      <c r="AA128" s="43"/>
      <c r="AB128" s="43">
        <v>127</v>
      </c>
      <c r="AC128" s="49">
        <f t="shared" si="156"/>
        <v>0.38518518518518496</v>
      </c>
      <c r="AD128" s="49">
        <f t="shared" si="157"/>
        <v>0.66518518518518499</v>
      </c>
      <c r="AE128" s="49">
        <f t="shared" si="158"/>
        <v>0.63656149977137688</v>
      </c>
      <c r="AF128" s="49">
        <f t="shared" si="159"/>
        <v>0.18</v>
      </c>
      <c r="AG128" s="49">
        <f t="shared" si="160"/>
        <v>1.05</v>
      </c>
      <c r="AH128" s="49">
        <f t="shared" si="161"/>
        <v>0.72259259259259245</v>
      </c>
      <c r="AI128" s="49">
        <f t="shared" si="162"/>
        <v>0.63259259259259248</v>
      </c>
      <c r="AJ128" s="50">
        <f t="shared" si="163"/>
        <v>0.7775925925925925</v>
      </c>
      <c r="AK128" s="50">
        <f t="shared" si="164"/>
        <v>0.38855555555555565</v>
      </c>
      <c r="AL128" s="50">
        <f t="shared" si="165"/>
        <v>0.38759259259259249</v>
      </c>
      <c r="AM128" s="50">
        <f t="shared" si="166"/>
        <v>0.14000000000000001</v>
      </c>
      <c r="AN128" s="50">
        <f t="shared" si="167"/>
        <v>0.19</v>
      </c>
      <c r="AO128" s="43"/>
      <c r="AP128" s="36"/>
      <c r="AQ128" s="36"/>
      <c r="AR128" s="36"/>
      <c r="AS128" s="36"/>
      <c r="AT128" s="36"/>
      <c r="AU128" s="36"/>
      <c r="AV128" s="36"/>
      <c r="AW128" s="36"/>
      <c r="AX128" s="36"/>
      <c r="AY128" s="36"/>
      <c r="AZ128" s="36"/>
      <c r="BA128" s="36"/>
      <c r="BB128" s="36"/>
      <c r="BC128" s="36"/>
      <c r="BD128" s="36"/>
      <c r="BE128" s="36"/>
      <c r="BF128" s="36"/>
      <c r="BG128" s="36"/>
    </row>
    <row r="129" spans="1:59">
      <c r="A129" s="43"/>
      <c r="B129" s="43"/>
      <c r="C129" s="43"/>
      <c r="D129" s="43"/>
      <c r="E129" s="43"/>
      <c r="F129" s="43"/>
      <c r="G129" s="43"/>
      <c r="H129" s="43"/>
      <c r="I129" s="43"/>
      <c r="J129" s="43"/>
      <c r="K129" s="43"/>
      <c r="L129" s="43"/>
      <c r="M129" s="43">
        <v>128</v>
      </c>
      <c r="N129" s="49">
        <f t="shared" si="169"/>
        <v>0.42018605990783386</v>
      </c>
      <c r="O129" s="49">
        <f t="shared" si="170"/>
        <v>0.76397465437788015</v>
      </c>
      <c r="P129" s="49">
        <f t="shared" si="171"/>
        <v>0.62603434995908147</v>
      </c>
      <c r="Q129" s="49">
        <f t="shared" si="172"/>
        <v>0.19582408829720646</v>
      </c>
      <c r="R129" s="49">
        <f t="shared" si="173"/>
        <v>1.046651874608864</v>
      </c>
      <c r="S129" s="49">
        <f t="shared" si="174"/>
        <v>0.73142857142857109</v>
      </c>
      <c r="T129" s="49">
        <f t="shared" si="175"/>
        <v>0.64571428571428624</v>
      </c>
      <c r="U129" s="50">
        <f t="shared" si="176"/>
        <v>0.82257142857142795</v>
      </c>
      <c r="V129" s="50">
        <f t="shared" si="177"/>
        <v>0.4110000000000002</v>
      </c>
      <c r="W129" s="51">
        <f t="shared" si="178"/>
        <v>0.40814285714285731</v>
      </c>
      <c r="X129" s="50">
        <f t="shared" si="179"/>
        <v>0.14214285714285721</v>
      </c>
      <c r="Y129" s="50">
        <f t="shared" si="180"/>
        <v>0.19</v>
      </c>
      <c r="Z129" s="51"/>
      <c r="AA129" s="43"/>
      <c r="AB129" s="43">
        <v>128</v>
      </c>
      <c r="AC129" s="49">
        <f t="shared" si="156"/>
        <v>0.38555555555555532</v>
      </c>
      <c r="AD129" s="49">
        <f t="shared" si="157"/>
        <v>0.66555555555555534</v>
      </c>
      <c r="AE129" s="49">
        <f t="shared" si="158"/>
        <v>0.63682599978896337</v>
      </c>
      <c r="AF129" s="49">
        <f t="shared" si="159"/>
        <v>0.18</v>
      </c>
      <c r="AG129" s="49">
        <f t="shared" si="160"/>
        <v>1.05</v>
      </c>
      <c r="AH129" s="49">
        <f t="shared" si="161"/>
        <v>0.72277777777777763</v>
      </c>
      <c r="AI129" s="49">
        <f t="shared" si="162"/>
        <v>0.63277777777777766</v>
      </c>
      <c r="AJ129" s="50">
        <f t="shared" si="163"/>
        <v>0.77777777777777768</v>
      </c>
      <c r="AK129" s="50">
        <f t="shared" si="164"/>
        <v>0.38866666666666677</v>
      </c>
      <c r="AL129" s="50">
        <f t="shared" si="165"/>
        <v>0.38777777777777767</v>
      </c>
      <c r="AM129" s="50">
        <f t="shared" si="166"/>
        <v>0.14000000000000001</v>
      </c>
      <c r="AN129" s="50">
        <f t="shared" si="167"/>
        <v>0.19</v>
      </c>
      <c r="AO129" s="43"/>
      <c r="AP129" s="36"/>
      <c r="AQ129" s="36"/>
      <c r="AR129" s="36"/>
      <c r="AS129" s="36"/>
      <c r="AT129" s="36"/>
      <c r="AU129" s="36"/>
      <c r="AV129" s="36"/>
      <c r="AW129" s="36"/>
      <c r="AX129" s="36"/>
      <c r="AY129" s="36"/>
      <c r="AZ129" s="36"/>
      <c r="BA129" s="36"/>
      <c r="BB129" s="36"/>
      <c r="BC129" s="36"/>
      <c r="BD129" s="36"/>
      <c r="BE129" s="36"/>
      <c r="BF129" s="36"/>
      <c r="BG129" s="36"/>
    </row>
    <row r="130" spans="1:59">
      <c r="A130" s="43"/>
      <c r="B130" s="43"/>
      <c r="C130" s="43"/>
      <c r="D130" s="43"/>
      <c r="E130" s="43"/>
      <c r="F130" s="43"/>
      <c r="G130" s="43"/>
      <c r="H130" s="43"/>
      <c r="I130" s="43"/>
      <c r="J130" s="43"/>
      <c r="K130" s="43"/>
      <c r="L130" s="43"/>
      <c r="M130" s="43">
        <v>129</v>
      </c>
      <c r="N130" s="49">
        <f t="shared" si="169"/>
        <v>0.42116538658474117</v>
      </c>
      <c r="O130" s="49">
        <f t="shared" si="170"/>
        <v>0.76575524833589348</v>
      </c>
      <c r="P130" s="49">
        <f t="shared" si="171"/>
        <v>0.62679258879975763</v>
      </c>
      <c r="Q130" s="49">
        <f t="shared" si="172"/>
        <v>0.19601373006390915</v>
      </c>
      <c r="R130" s="49">
        <f t="shared" si="173"/>
        <v>1.0469553014355883</v>
      </c>
      <c r="S130" s="49">
        <f t="shared" si="174"/>
        <v>0.73238095238095202</v>
      </c>
      <c r="T130" s="49">
        <f t="shared" si="175"/>
        <v>0.64619047619047676</v>
      </c>
      <c r="U130" s="50">
        <f t="shared" si="176"/>
        <v>0.81728571428571362</v>
      </c>
      <c r="V130" s="50">
        <f t="shared" si="177"/>
        <v>0.40833333333333355</v>
      </c>
      <c r="W130" s="51">
        <f t="shared" si="178"/>
        <v>0.40557142857142875</v>
      </c>
      <c r="X130" s="50">
        <f t="shared" si="179"/>
        <v>0.14190476190476198</v>
      </c>
      <c r="Y130" s="50">
        <f t="shared" si="180"/>
        <v>0.19</v>
      </c>
      <c r="Z130" s="51"/>
      <c r="AA130" s="43"/>
      <c r="AB130" s="43">
        <v>129</v>
      </c>
      <c r="AC130" s="49">
        <f t="shared" si="156"/>
        <v>0.38592592592592567</v>
      </c>
      <c r="AD130" s="49">
        <f t="shared" si="157"/>
        <v>0.6659259259259257</v>
      </c>
      <c r="AE130" s="49">
        <f t="shared" si="158"/>
        <v>0.63709049980654986</v>
      </c>
      <c r="AF130" s="49">
        <f t="shared" si="159"/>
        <v>0.18</v>
      </c>
      <c r="AG130" s="49">
        <f t="shared" si="160"/>
        <v>1.05</v>
      </c>
      <c r="AH130" s="49">
        <f t="shared" si="161"/>
        <v>0.72296296296296281</v>
      </c>
      <c r="AI130" s="49">
        <f t="shared" si="162"/>
        <v>0.63296296296296284</v>
      </c>
      <c r="AJ130" s="50">
        <f t="shared" si="163"/>
        <v>0.77796296296296286</v>
      </c>
      <c r="AK130" s="50">
        <f t="shared" si="164"/>
        <v>0.38877777777777789</v>
      </c>
      <c r="AL130" s="50">
        <f t="shared" si="165"/>
        <v>0.38796296296296284</v>
      </c>
      <c r="AM130" s="50">
        <f t="shared" si="166"/>
        <v>0.14000000000000001</v>
      </c>
      <c r="AN130" s="50">
        <f t="shared" si="167"/>
        <v>0.19</v>
      </c>
      <c r="AO130" s="43"/>
      <c r="AP130" s="36"/>
      <c r="AQ130" s="36"/>
      <c r="AR130" s="36"/>
      <c r="AS130" s="36"/>
      <c r="AT130" s="36"/>
      <c r="AU130" s="36"/>
      <c r="AV130" s="36"/>
      <c r="AW130" s="36"/>
      <c r="AX130" s="36"/>
      <c r="AY130" s="36"/>
      <c r="AZ130" s="36"/>
      <c r="BA130" s="36"/>
      <c r="BB130" s="36"/>
      <c r="BC130" s="36"/>
      <c r="BD130" s="36"/>
      <c r="BE130" s="36"/>
      <c r="BF130" s="36"/>
      <c r="BG130" s="36"/>
    </row>
    <row r="131" spans="1:59">
      <c r="A131" s="43"/>
      <c r="B131" s="43"/>
      <c r="C131" s="43"/>
      <c r="D131" s="43"/>
      <c r="E131" s="43"/>
      <c r="F131" s="43"/>
      <c r="G131" s="43"/>
      <c r="H131" s="43"/>
      <c r="I131" s="43"/>
      <c r="J131" s="43"/>
      <c r="K131" s="43"/>
      <c r="L131" s="43"/>
      <c r="M131" s="43">
        <v>130</v>
      </c>
      <c r="N131" s="49">
        <f t="shared" si="169"/>
        <v>0.42214471326164849</v>
      </c>
      <c r="O131" s="49">
        <f t="shared" si="170"/>
        <v>0.76753584229390681</v>
      </c>
      <c r="P131" s="49">
        <f t="shared" si="171"/>
        <v>0.62755082764043379</v>
      </c>
      <c r="Q131" s="49">
        <f t="shared" si="172"/>
        <v>0.19620337183061184</v>
      </c>
      <c r="R131" s="49">
        <f t="shared" si="173"/>
        <v>1.0472587282623127</v>
      </c>
      <c r="S131" s="49">
        <f t="shared" si="174"/>
        <v>0.73333333333333295</v>
      </c>
      <c r="T131" s="49">
        <f t="shared" si="175"/>
        <v>0.64666666666666728</v>
      </c>
      <c r="U131" s="50">
        <f t="shared" si="176"/>
        <v>0.81199999999999928</v>
      </c>
      <c r="V131" s="50">
        <f t="shared" si="177"/>
        <v>0.4056666666666669</v>
      </c>
      <c r="W131" s="51">
        <f t="shared" si="178"/>
        <v>0.40300000000000019</v>
      </c>
      <c r="X131" s="50">
        <f t="shared" si="179"/>
        <v>0.14166666666666675</v>
      </c>
      <c r="Y131" s="50">
        <f t="shared" si="180"/>
        <v>0.19</v>
      </c>
      <c r="Z131" s="51"/>
      <c r="AA131" s="43"/>
      <c r="AB131" s="43">
        <v>130</v>
      </c>
      <c r="AC131" s="49">
        <f t="shared" si="156"/>
        <v>0.38629629629629603</v>
      </c>
      <c r="AD131" s="49">
        <f t="shared" si="157"/>
        <v>0.66629629629629605</v>
      </c>
      <c r="AE131" s="49">
        <f t="shared" si="158"/>
        <v>0.63735499982413635</v>
      </c>
      <c r="AF131" s="49">
        <f t="shared" si="159"/>
        <v>0.18</v>
      </c>
      <c r="AG131" s="49">
        <f t="shared" si="160"/>
        <v>1.05</v>
      </c>
      <c r="AH131" s="49">
        <f t="shared" si="161"/>
        <v>0.72314814814814798</v>
      </c>
      <c r="AI131" s="49">
        <f t="shared" si="162"/>
        <v>0.63314814814814802</v>
      </c>
      <c r="AJ131" s="50">
        <f t="shared" si="163"/>
        <v>0.77814814814814803</v>
      </c>
      <c r="AK131" s="50">
        <f t="shared" si="164"/>
        <v>0.38888888888888901</v>
      </c>
      <c r="AL131" s="50">
        <f t="shared" si="165"/>
        <v>0.38814814814814802</v>
      </c>
      <c r="AM131" s="50">
        <f t="shared" si="166"/>
        <v>0.14000000000000001</v>
      </c>
      <c r="AN131" s="50">
        <f t="shared" si="167"/>
        <v>0.19</v>
      </c>
      <c r="AO131" s="43"/>
      <c r="AP131" s="36"/>
      <c r="AQ131" s="36"/>
      <c r="AR131" s="36"/>
      <c r="AS131" s="36"/>
      <c r="AT131" s="36"/>
      <c r="AU131" s="36"/>
      <c r="AV131" s="36"/>
      <c r="AW131" s="36"/>
      <c r="AX131" s="36"/>
      <c r="AY131" s="36"/>
      <c r="AZ131" s="36"/>
      <c r="BA131" s="36"/>
      <c r="BB131" s="36"/>
      <c r="BC131" s="36"/>
      <c r="BD131" s="36"/>
      <c r="BE131" s="36"/>
      <c r="BF131" s="36"/>
      <c r="BG131" s="36"/>
    </row>
    <row r="132" spans="1:59">
      <c r="A132" s="43"/>
      <c r="B132" s="43"/>
      <c r="C132" s="43"/>
      <c r="D132" s="43"/>
      <c r="E132" s="43"/>
      <c r="F132" s="43"/>
      <c r="G132" s="43"/>
      <c r="H132" s="43"/>
      <c r="I132" s="43"/>
      <c r="J132" s="43"/>
      <c r="K132" s="43"/>
      <c r="L132" s="43"/>
      <c r="M132" s="43">
        <v>131</v>
      </c>
      <c r="N132" s="49">
        <f t="shared" si="169"/>
        <v>0.4231240399385558</v>
      </c>
      <c r="O132" s="49">
        <f t="shared" si="170"/>
        <v>0.76931643625192014</v>
      </c>
      <c r="P132" s="49">
        <f t="shared" si="171"/>
        <v>0.62830906648110996</v>
      </c>
      <c r="Q132" s="49">
        <f t="shared" si="172"/>
        <v>0.19639301359731454</v>
      </c>
      <c r="R132" s="49">
        <f t="shared" si="173"/>
        <v>1.0475621550890371</v>
      </c>
      <c r="S132" s="49">
        <f t="shared" si="174"/>
        <v>0.73428571428571388</v>
      </c>
      <c r="T132" s="49">
        <f t="shared" si="175"/>
        <v>0.6471428571428578</v>
      </c>
      <c r="U132" s="50">
        <f t="shared" si="176"/>
        <v>0.80671428571428494</v>
      </c>
      <c r="V132" s="50">
        <f t="shared" si="177"/>
        <v>0.40300000000000025</v>
      </c>
      <c r="W132" s="51">
        <f t="shared" si="178"/>
        <v>0.40042857142857163</v>
      </c>
      <c r="X132" s="50">
        <f t="shared" si="179"/>
        <v>0.14142857142857151</v>
      </c>
      <c r="Y132" s="50">
        <f t="shared" si="180"/>
        <v>0.19</v>
      </c>
      <c r="Z132" s="51"/>
      <c r="AA132" s="43"/>
      <c r="AB132" s="43">
        <v>131</v>
      </c>
      <c r="AC132" s="49">
        <f t="shared" si="156"/>
        <v>0.38666666666666638</v>
      </c>
      <c r="AD132" s="49">
        <f t="shared" si="157"/>
        <v>0.66666666666666641</v>
      </c>
      <c r="AE132" s="49">
        <f t="shared" si="158"/>
        <v>0.63761949984172284</v>
      </c>
      <c r="AF132" s="49">
        <f t="shared" si="159"/>
        <v>0.18</v>
      </c>
      <c r="AG132" s="49">
        <f t="shared" si="160"/>
        <v>1.05</v>
      </c>
      <c r="AH132" s="49">
        <f t="shared" si="161"/>
        <v>0.72333333333333316</v>
      </c>
      <c r="AI132" s="49">
        <f t="shared" si="162"/>
        <v>0.63333333333333319</v>
      </c>
      <c r="AJ132" s="50">
        <f t="shared" si="163"/>
        <v>0.77833333333333321</v>
      </c>
      <c r="AK132" s="50">
        <f t="shared" si="164"/>
        <v>0.38900000000000012</v>
      </c>
      <c r="AL132" s="50">
        <f t="shared" si="165"/>
        <v>0.3883333333333332</v>
      </c>
      <c r="AM132" s="50">
        <f t="shared" si="166"/>
        <v>0.14000000000000001</v>
      </c>
      <c r="AN132" s="50">
        <f t="shared" si="167"/>
        <v>0.19</v>
      </c>
      <c r="AO132" s="43"/>
      <c r="AP132" s="36"/>
      <c r="AQ132" s="36"/>
      <c r="AR132" s="36"/>
      <c r="AS132" s="36"/>
      <c r="AT132" s="36"/>
      <c r="AU132" s="36"/>
      <c r="AV132" s="36"/>
      <c r="AW132" s="36"/>
      <c r="AX132" s="36"/>
      <c r="AY132" s="36"/>
      <c r="AZ132" s="36"/>
      <c r="BA132" s="36"/>
      <c r="BB132" s="36"/>
      <c r="BC132" s="36"/>
      <c r="BD132" s="36"/>
      <c r="BE132" s="36"/>
      <c r="BF132" s="36"/>
      <c r="BG132" s="36"/>
    </row>
    <row r="133" spans="1:59">
      <c r="A133" s="43"/>
      <c r="B133" s="43"/>
      <c r="C133" s="43"/>
      <c r="D133" s="43"/>
      <c r="E133" s="43"/>
      <c r="F133" s="43"/>
      <c r="G133" s="43"/>
      <c r="H133" s="43"/>
      <c r="I133" s="43"/>
      <c r="J133" s="43"/>
      <c r="K133" s="43"/>
      <c r="L133" s="43"/>
      <c r="M133" s="43">
        <v>132</v>
      </c>
      <c r="N133" s="49">
        <f t="shared" si="169"/>
        <v>0.42410336661546311</v>
      </c>
      <c r="O133" s="49">
        <f t="shared" si="170"/>
        <v>0.77109703020993348</v>
      </c>
      <c r="P133" s="49">
        <f t="shared" si="171"/>
        <v>0.62906730532178612</v>
      </c>
      <c r="Q133" s="49">
        <f t="shared" si="172"/>
        <v>0.19658265536401723</v>
      </c>
      <c r="R133" s="49">
        <f t="shared" si="173"/>
        <v>1.0478655819157614</v>
      </c>
      <c r="S133" s="49">
        <f t="shared" si="174"/>
        <v>0.7352380952380948</v>
      </c>
      <c r="T133" s="49">
        <f t="shared" si="175"/>
        <v>0.64761904761904832</v>
      </c>
      <c r="U133" s="50">
        <f t="shared" si="176"/>
        <v>0.8014285714285706</v>
      </c>
      <c r="V133" s="50">
        <f t="shared" si="177"/>
        <v>0.4003333333333336</v>
      </c>
      <c r="W133" s="51">
        <f t="shared" si="178"/>
        <v>0.39785714285714308</v>
      </c>
      <c r="X133" s="50">
        <f t="shared" si="179"/>
        <v>0.14119047619047628</v>
      </c>
      <c r="Y133" s="50">
        <f t="shared" si="180"/>
        <v>0.19</v>
      </c>
      <c r="Z133" s="51"/>
      <c r="AA133" s="43"/>
      <c r="AB133" s="43">
        <v>132</v>
      </c>
      <c r="AC133" s="49">
        <f t="shared" si="156"/>
        <v>0.38703703703703674</v>
      </c>
      <c r="AD133" s="49">
        <f t="shared" si="157"/>
        <v>0.66703703703703676</v>
      </c>
      <c r="AE133" s="49">
        <f t="shared" si="158"/>
        <v>0.63788399985930933</v>
      </c>
      <c r="AF133" s="49">
        <f t="shared" si="159"/>
        <v>0.18</v>
      </c>
      <c r="AG133" s="49">
        <f t="shared" si="160"/>
        <v>1.05</v>
      </c>
      <c r="AH133" s="49">
        <f t="shared" si="161"/>
        <v>0.72351851851851834</v>
      </c>
      <c r="AI133" s="49">
        <f t="shared" si="162"/>
        <v>0.63351851851851837</v>
      </c>
      <c r="AJ133" s="50">
        <f t="shared" si="163"/>
        <v>0.77851851851851839</v>
      </c>
      <c r="AK133" s="50">
        <f t="shared" si="164"/>
        <v>0.38911111111111124</v>
      </c>
      <c r="AL133" s="50">
        <f t="shared" si="165"/>
        <v>0.38851851851851837</v>
      </c>
      <c r="AM133" s="50">
        <f t="shared" si="166"/>
        <v>0.14000000000000001</v>
      </c>
      <c r="AN133" s="50">
        <f t="shared" si="167"/>
        <v>0.19</v>
      </c>
      <c r="AO133" s="43"/>
      <c r="AP133" s="36"/>
      <c r="AQ133" s="36"/>
      <c r="AR133" s="36"/>
      <c r="AS133" s="36"/>
      <c r="AT133" s="36"/>
      <c r="AU133" s="36"/>
      <c r="AV133" s="36"/>
      <c r="AW133" s="36"/>
      <c r="AX133" s="36"/>
      <c r="AY133" s="36"/>
      <c r="AZ133" s="36"/>
      <c r="BA133" s="36"/>
      <c r="BB133" s="36"/>
      <c r="BC133" s="36"/>
      <c r="BD133" s="36"/>
      <c r="BE133" s="36"/>
      <c r="BF133" s="36"/>
      <c r="BG133" s="36"/>
    </row>
    <row r="134" spans="1:59">
      <c r="A134" s="43"/>
      <c r="B134" s="43"/>
      <c r="C134" s="43"/>
      <c r="D134" s="43"/>
      <c r="E134" s="43"/>
      <c r="F134" s="43"/>
      <c r="G134" s="43"/>
      <c r="H134" s="43"/>
      <c r="I134" s="43"/>
      <c r="J134" s="43"/>
      <c r="K134" s="43"/>
      <c r="L134" s="43"/>
      <c r="M134" s="43">
        <v>133</v>
      </c>
      <c r="N134" s="49">
        <f t="shared" si="169"/>
        <v>0.42508269329237042</v>
      </c>
      <c r="O134" s="49">
        <f t="shared" si="170"/>
        <v>0.77287762416794681</v>
      </c>
      <c r="P134" s="49">
        <f t="shared" si="171"/>
        <v>0.62982554416246228</v>
      </c>
      <c r="Q134" s="49">
        <f t="shared" si="172"/>
        <v>0.19677229713071992</v>
      </c>
      <c r="R134" s="49">
        <f t="shared" si="173"/>
        <v>1.0481690087424858</v>
      </c>
      <c r="S134" s="49">
        <f t="shared" si="174"/>
        <v>0.73619047619047573</v>
      </c>
      <c r="T134" s="49">
        <f t="shared" si="175"/>
        <v>0.64809523809523883</v>
      </c>
      <c r="U134" s="50">
        <f t="shared" si="176"/>
        <v>0.79614285714285626</v>
      </c>
      <c r="V134" s="50">
        <f t="shared" si="177"/>
        <v>0.39766666666666695</v>
      </c>
      <c r="W134" s="51">
        <f t="shared" si="178"/>
        <v>0.39528571428571452</v>
      </c>
      <c r="X134" s="50">
        <f t="shared" si="179"/>
        <v>0.14095238095238105</v>
      </c>
      <c r="Y134" s="50">
        <f t="shared" si="180"/>
        <v>0.19</v>
      </c>
      <c r="Z134" s="51"/>
      <c r="AA134" s="43"/>
      <c r="AB134" s="43">
        <v>133</v>
      </c>
      <c r="AC134" s="49">
        <f t="shared" si="156"/>
        <v>0.38740740740740709</v>
      </c>
      <c r="AD134" s="49">
        <f t="shared" si="157"/>
        <v>0.66740740740740712</v>
      </c>
      <c r="AE134" s="49">
        <f t="shared" si="158"/>
        <v>0.63814849987689581</v>
      </c>
      <c r="AF134" s="49">
        <f t="shared" si="159"/>
        <v>0.18</v>
      </c>
      <c r="AG134" s="49">
        <f t="shared" si="160"/>
        <v>1.05</v>
      </c>
      <c r="AH134" s="49">
        <f t="shared" si="161"/>
        <v>0.72370370370370352</v>
      </c>
      <c r="AI134" s="49">
        <f t="shared" si="162"/>
        <v>0.63370370370370355</v>
      </c>
      <c r="AJ134" s="50">
        <f t="shared" si="163"/>
        <v>0.77870370370370356</v>
      </c>
      <c r="AK134" s="50">
        <f t="shared" si="164"/>
        <v>0.38922222222222236</v>
      </c>
      <c r="AL134" s="50">
        <f t="shared" si="165"/>
        <v>0.38870370370370355</v>
      </c>
      <c r="AM134" s="50">
        <f t="shared" si="166"/>
        <v>0.14000000000000001</v>
      </c>
      <c r="AN134" s="50">
        <f t="shared" si="167"/>
        <v>0.19</v>
      </c>
      <c r="AO134" s="43"/>
      <c r="AP134" s="36"/>
      <c r="AQ134" s="36"/>
      <c r="AR134" s="36"/>
      <c r="AS134" s="36"/>
      <c r="AT134" s="36"/>
      <c r="AU134" s="36"/>
      <c r="AV134" s="36"/>
      <c r="AW134" s="36"/>
      <c r="AX134" s="36"/>
      <c r="AY134" s="36"/>
      <c r="AZ134" s="36"/>
      <c r="BA134" s="36"/>
      <c r="BB134" s="36"/>
      <c r="BC134" s="36"/>
      <c r="BD134" s="36"/>
      <c r="BE134" s="36"/>
      <c r="BF134" s="36"/>
      <c r="BG134" s="36"/>
    </row>
    <row r="135" spans="1:59">
      <c r="A135" s="43"/>
      <c r="B135" s="43"/>
      <c r="C135" s="43"/>
      <c r="D135" s="43"/>
      <c r="E135" s="43"/>
      <c r="F135" s="43"/>
      <c r="G135" s="43"/>
      <c r="H135" s="43"/>
      <c r="I135" s="43"/>
      <c r="J135" s="43"/>
      <c r="K135" s="43"/>
      <c r="L135" s="43"/>
      <c r="M135" s="43">
        <v>134</v>
      </c>
      <c r="N135" s="49">
        <f t="shared" si="169"/>
        <v>0.42606201996927773</v>
      </c>
      <c r="O135" s="49">
        <f t="shared" si="170"/>
        <v>0.77465821812596014</v>
      </c>
      <c r="P135" s="49">
        <f t="shared" si="171"/>
        <v>0.63058378300313844</v>
      </c>
      <c r="Q135" s="49">
        <f t="shared" si="172"/>
        <v>0.19696193889742261</v>
      </c>
      <c r="R135" s="49">
        <f t="shared" si="173"/>
        <v>1.0484724355692101</v>
      </c>
      <c r="S135" s="49">
        <f t="shared" si="174"/>
        <v>0.73714285714285666</v>
      </c>
      <c r="T135" s="49">
        <f t="shared" si="175"/>
        <v>0.64857142857142935</v>
      </c>
      <c r="U135" s="50">
        <f t="shared" si="176"/>
        <v>0.79085714285714193</v>
      </c>
      <c r="V135" s="50">
        <f t="shared" si="177"/>
        <v>0.3950000000000003</v>
      </c>
      <c r="W135" s="51">
        <f t="shared" si="178"/>
        <v>0.39271428571428596</v>
      </c>
      <c r="X135" s="50">
        <f t="shared" si="179"/>
        <v>0.14071428571428582</v>
      </c>
      <c r="Y135" s="50">
        <f t="shared" si="180"/>
        <v>0.19</v>
      </c>
      <c r="Z135" s="51"/>
      <c r="AA135" s="43"/>
      <c r="AB135" s="43">
        <v>134</v>
      </c>
      <c r="AC135" s="49">
        <f t="shared" si="156"/>
        <v>0.38777777777777744</v>
      </c>
      <c r="AD135" s="49">
        <f t="shared" si="157"/>
        <v>0.66777777777777747</v>
      </c>
      <c r="AE135" s="49">
        <f t="shared" si="158"/>
        <v>0.6384129998944823</v>
      </c>
      <c r="AF135" s="49">
        <f t="shared" si="159"/>
        <v>0.18</v>
      </c>
      <c r="AG135" s="49">
        <f t="shared" si="160"/>
        <v>1.05</v>
      </c>
      <c r="AH135" s="49">
        <f t="shared" si="161"/>
        <v>0.72388888888888869</v>
      </c>
      <c r="AI135" s="49">
        <f t="shared" si="162"/>
        <v>0.63388888888888872</v>
      </c>
      <c r="AJ135" s="50">
        <f t="shared" si="163"/>
        <v>0.77888888888888874</v>
      </c>
      <c r="AK135" s="50">
        <f t="shared" si="164"/>
        <v>0.38933333333333348</v>
      </c>
      <c r="AL135" s="50">
        <f t="shared" si="165"/>
        <v>0.38888888888888873</v>
      </c>
      <c r="AM135" s="50">
        <f t="shared" si="166"/>
        <v>0.14000000000000001</v>
      </c>
      <c r="AN135" s="50">
        <f t="shared" si="167"/>
        <v>0.19</v>
      </c>
      <c r="AO135" s="43"/>
      <c r="AP135" s="36"/>
      <c r="AQ135" s="36"/>
      <c r="AR135" s="36"/>
      <c r="AS135" s="36"/>
      <c r="AT135" s="36"/>
      <c r="AU135" s="36"/>
      <c r="AV135" s="36"/>
      <c r="AW135" s="36"/>
      <c r="AX135" s="36"/>
      <c r="AY135" s="36"/>
      <c r="AZ135" s="36"/>
      <c r="BA135" s="36"/>
      <c r="BB135" s="36"/>
      <c r="BC135" s="36"/>
      <c r="BD135" s="36"/>
      <c r="BE135" s="36"/>
      <c r="BF135" s="36"/>
      <c r="BG135" s="36"/>
    </row>
    <row r="136" spans="1:59">
      <c r="A136" s="43"/>
      <c r="B136" s="43"/>
      <c r="C136" s="43"/>
      <c r="D136" s="43"/>
      <c r="E136" s="43"/>
      <c r="F136" s="43"/>
      <c r="G136" s="43"/>
      <c r="H136" s="43"/>
      <c r="I136" s="43"/>
      <c r="J136" s="43"/>
      <c r="K136" s="43"/>
      <c r="L136" s="43"/>
      <c r="M136" s="43">
        <v>135</v>
      </c>
      <c r="N136" s="49">
        <f t="shared" si="169"/>
        <v>0.42704134664618504</v>
      </c>
      <c r="O136" s="49">
        <f t="shared" si="170"/>
        <v>0.77643881208397347</v>
      </c>
      <c r="P136" s="49">
        <f t="shared" si="171"/>
        <v>0.6313420218438146</v>
      </c>
      <c r="Q136" s="49">
        <f t="shared" si="172"/>
        <v>0.1971515806641253</v>
      </c>
      <c r="R136" s="49">
        <f t="shared" si="173"/>
        <v>1.0487758623959345</v>
      </c>
      <c r="S136" s="49">
        <f t="shared" si="174"/>
        <v>0.73809523809523758</v>
      </c>
      <c r="T136" s="49">
        <f t="shared" si="175"/>
        <v>0.64904761904761987</v>
      </c>
      <c r="U136" s="50">
        <f t="shared" si="176"/>
        <v>0.78557142857142759</v>
      </c>
      <c r="V136" s="50">
        <f t="shared" si="177"/>
        <v>0.39233333333333364</v>
      </c>
      <c r="W136" s="51">
        <f t="shared" si="178"/>
        <v>0.3901428571428574</v>
      </c>
      <c r="X136" s="50">
        <f t="shared" si="179"/>
        <v>0.14047619047619059</v>
      </c>
      <c r="Y136" s="50">
        <f t="shared" si="180"/>
        <v>0.19</v>
      </c>
      <c r="Z136" s="51"/>
      <c r="AA136" s="43"/>
      <c r="AB136" s="43">
        <v>135</v>
      </c>
      <c r="AC136" s="49">
        <f t="shared" si="156"/>
        <v>0.3881481481481478</v>
      </c>
      <c r="AD136" s="49">
        <f t="shared" si="157"/>
        <v>0.66814814814814782</v>
      </c>
      <c r="AE136" s="49">
        <f t="shared" si="158"/>
        <v>0.63867749991206879</v>
      </c>
      <c r="AF136" s="49">
        <f t="shared" si="159"/>
        <v>0.18</v>
      </c>
      <c r="AG136" s="49">
        <f t="shared" si="160"/>
        <v>1.05</v>
      </c>
      <c r="AH136" s="49">
        <f t="shared" si="161"/>
        <v>0.72407407407407387</v>
      </c>
      <c r="AI136" s="49">
        <f t="shared" si="162"/>
        <v>0.6340740740740739</v>
      </c>
      <c r="AJ136" s="50">
        <f t="shared" si="163"/>
        <v>0.77907407407407392</v>
      </c>
      <c r="AK136" s="50">
        <f t="shared" si="164"/>
        <v>0.38944444444444459</v>
      </c>
      <c r="AL136" s="50">
        <f t="shared" si="165"/>
        <v>0.38907407407407391</v>
      </c>
      <c r="AM136" s="50">
        <f t="shared" si="166"/>
        <v>0.14000000000000001</v>
      </c>
      <c r="AN136" s="50">
        <f t="shared" si="167"/>
        <v>0.19</v>
      </c>
      <c r="AO136" s="43"/>
      <c r="AP136" s="36"/>
      <c r="AQ136" s="36"/>
      <c r="AR136" s="36"/>
      <c r="AS136" s="36"/>
      <c r="AT136" s="36"/>
      <c r="AU136" s="36"/>
      <c r="AV136" s="36"/>
      <c r="AW136" s="36"/>
      <c r="AX136" s="36"/>
      <c r="AY136" s="36"/>
      <c r="AZ136" s="36"/>
      <c r="BA136" s="36"/>
      <c r="BB136" s="36"/>
      <c r="BC136" s="36"/>
      <c r="BD136" s="36"/>
      <c r="BE136" s="36"/>
      <c r="BF136" s="36"/>
      <c r="BG136" s="36"/>
    </row>
    <row r="137" spans="1:59">
      <c r="A137" s="43"/>
      <c r="B137" s="43"/>
      <c r="C137" s="43"/>
      <c r="D137" s="43"/>
      <c r="E137" s="43"/>
      <c r="F137" s="43"/>
      <c r="G137" s="43"/>
      <c r="H137" s="43"/>
      <c r="I137" s="43"/>
      <c r="J137" s="43"/>
      <c r="K137" s="43"/>
      <c r="L137" s="43"/>
      <c r="M137" s="43">
        <v>136</v>
      </c>
      <c r="N137" s="49">
        <f t="shared" si="169"/>
        <v>0.42802067332309235</v>
      </c>
      <c r="O137" s="49">
        <f t="shared" si="170"/>
        <v>0.77821940604198681</v>
      </c>
      <c r="P137" s="49">
        <f t="shared" si="171"/>
        <v>0.63210026068449077</v>
      </c>
      <c r="Q137" s="49">
        <f t="shared" si="172"/>
        <v>0.19734122243082799</v>
      </c>
      <c r="R137" s="49">
        <f t="shared" si="173"/>
        <v>1.0490792892226588</v>
      </c>
      <c r="S137" s="49">
        <f t="shared" si="174"/>
        <v>0.73904761904761851</v>
      </c>
      <c r="T137" s="49">
        <f t="shared" si="175"/>
        <v>0.64952380952381039</v>
      </c>
      <c r="U137" s="50">
        <f t="shared" si="176"/>
        <v>0.78028571428571325</v>
      </c>
      <c r="V137" s="50">
        <f t="shared" si="177"/>
        <v>0.38966666666666699</v>
      </c>
      <c r="W137" s="51">
        <f t="shared" si="178"/>
        <v>0.38757142857142884</v>
      </c>
      <c r="X137" s="50">
        <f t="shared" si="179"/>
        <v>0.14023809523809536</v>
      </c>
      <c r="Y137" s="50">
        <f t="shared" si="180"/>
        <v>0.19</v>
      </c>
      <c r="Z137" s="51"/>
      <c r="AA137" s="43"/>
      <c r="AB137" s="43">
        <v>136</v>
      </c>
      <c r="AC137" s="49">
        <f t="shared" si="156"/>
        <v>0.38851851851851815</v>
      </c>
      <c r="AD137" s="49">
        <f t="shared" si="157"/>
        <v>0.66851851851851818</v>
      </c>
      <c r="AE137" s="49">
        <f t="shared" si="158"/>
        <v>0.63894199992965528</v>
      </c>
      <c r="AF137" s="49">
        <f t="shared" si="159"/>
        <v>0.18</v>
      </c>
      <c r="AG137" s="49">
        <f t="shared" si="160"/>
        <v>1.05</v>
      </c>
      <c r="AH137" s="49">
        <f t="shared" si="161"/>
        <v>0.72425925925925905</v>
      </c>
      <c r="AI137" s="49">
        <f t="shared" si="162"/>
        <v>0.63425925925925908</v>
      </c>
      <c r="AJ137" s="50">
        <f t="shared" si="163"/>
        <v>0.7792592592592591</v>
      </c>
      <c r="AK137" s="50">
        <f t="shared" si="164"/>
        <v>0.38955555555555571</v>
      </c>
      <c r="AL137" s="50">
        <f t="shared" si="165"/>
        <v>0.38925925925925908</v>
      </c>
      <c r="AM137" s="50">
        <f t="shared" si="166"/>
        <v>0.14000000000000001</v>
      </c>
      <c r="AN137" s="50">
        <f t="shared" si="167"/>
        <v>0.19</v>
      </c>
      <c r="AO137" s="43"/>
      <c r="AP137" s="36"/>
      <c r="AQ137" s="36"/>
      <c r="AR137" s="36"/>
      <c r="AS137" s="36"/>
      <c r="AT137" s="36"/>
      <c r="AU137" s="36"/>
      <c r="AV137" s="36"/>
      <c r="AW137" s="36"/>
      <c r="AX137" s="36"/>
      <c r="AY137" s="36"/>
      <c r="AZ137" s="36"/>
      <c r="BA137" s="36"/>
      <c r="BB137" s="36"/>
      <c r="BC137" s="36"/>
      <c r="BD137" s="36"/>
      <c r="BE137" s="36"/>
      <c r="BF137" s="36"/>
      <c r="BG137" s="36"/>
    </row>
    <row r="138" spans="1:59">
      <c r="A138" s="43"/>
      <c r="B138" s="43"/>
      <c r="C138" s="43"/>
      <c r="D138" s="43"/>
      <c r="E138" s="43"/>
      <c r="F138" s="43"/>
      <c r="G138" s="43"/>
      <c r="H138" s="43"/>
      <c r="I138" s="43"/>
      <c r="J138" s="43"/>
      <c r="K138" s="43"/>
      <c r="L138" s="43"/>
      <c r="M138" s="43">
        <v>137</v>
      </c>
      <c r="N138" s="49">
        <f>D10</f>
        <v>0.42900000000000005</v>
      </c>
      <c r="O138" s="49">
        <f t="shared" ref="O138:T138" si="181">E10</f>
        <v>0.78</v>
      </c>
      <c r="P138" s="49">
        <f t="shared" si="181"/>
        <v>0.63285849952516604</v>
      </c>
      <c r="Q138" s="49">
        <f t="shared" si="181"/>
        <v>0.19753086419753085</v>
      </c>
      <c r="R138" s="49">
        <f t="shared" si="181"/>
        <v>1.0493827160493825</v>
      </c>
      <c r="S138" s="49">
        <f t="shared" si="181"/>
        <v>0.74</v>
      </c>
      <c r="T138" s="49">
        <f t="shared" si="181"/>
        <v>0.65</v>
      </c>
      <c r="U138" s="50">
        <f>F33</f>
        <v>0.77500000000000002</v>
      </c>
      <c r="V138" s="50">
        <f>C33</f>
        <v>0.38700000000000001</v>
      </c>
      <c r="W138" s="51">
        <f>$D$33</f>
        <v>0.38500000000000001</v>
      </c>
      <c r="X138" s="50">
        <f t="shared" ref="X138:X148" si="182">$G$33</f>
        <v>0.14000000000000001</v>
      </c>
      <c r="Y138" s="50">
        <f>$H$33</f>
        <v>0.19</v>
      </c>
      <c r="Z138" s="51"/>
      <c r="AA138" s="43"/>
      <c r="AB138" s="43">
        <v>137</v>
      </c>
      <c r="AC138" s="49">
        <f t="shared" si="156"/>
        <v>0.38888888888888851</v>
      </c>
      <c r="AD138" s="49">
        <f t="shared" si="157"/>
        <v>0.66888888888888853</v>
      </c>
      <c r="AE138" s="49">
        <f t="shared" si="158"/>
        <v>0.63920649994724177</v>
      </c>
      <c r="AF138" s="49">
        <f t="shared" si="159"/>
        <v>0.18</v>
      </c>
      <c r="AG138" s="49">
        <f t="shared" si="160"/>
        <v>1.05</v>
      </c>
      <c r="AH138" s="49">
        <f t="shared" si="161"/>
        <v>0.72444444444444422</v>
      </c>
      <c r="AI138" s="49">
        <f t="shared" si="162"/>
        <v>0.63444444444444426</v>
      </c>
      <c r="AJ138" s="50">
        <f t="shared" si="163"/>
        <v>0.77944444444444427</v>
      </c>
      <c r="AK138" s="50">
        <f t="shared" si="164"/>
        <v>0.38966666666666683</v>
      </c>
      <c r="AL138" s="50">
        <f t="shared" si="165"/>
        <v>0.38944444444444426</v>
      </c>
      <c r="AM138" s="50">
        <f t="shared" si="166"/>
        <v>0.14000000000000001</v>
      </c>
      <c r="AN138" s="50">
        <f t="shared" si="167"/>
        <v>0.19</v>
      </c>
      <c r="AO138" s="43"/>
      <c r="AP138" s="36"/>
      <c r="AQ138" s="36"/>
      <c r="AR138" s="36"/>
      <c r="AS138" s="36"/>
      <c r="AT138" s="36"/>
      <c r="AU138" s="36"/>
      <c r="AV138" s="36"/>
      <c r="AW138" s="36"/>
      <c r="AX138" s="36"/>
      <c r="AY138" s="36"/>
      <c r="AZ138" s="36"/>
      <c r="BA138" s="36"/>
      <c r="BB138" s="36"/>
      <c r="BC138" s="36"/>
      <c r="BD138" s="36"/>
      <c r="BE138" s="36"/>
      <c r="BF138" s="36"/>
      <c r="BG138" s="36"/>
    </row>
    <row r="139" spans="1:59">
      <c r="A139" s="43"/>
      <c r="B139" s="43"/>
      <c r="C139" s="43"/>
      <c r="D139" s="43"/>
      <c r="E139" s="43"/>
      <c r="F139" s="43"/>
      <c r="G139" s="43"/>
      <c r="H139" s="43"/>
      <c r="I139" s="43"/>
      <c r="J139" s="43"/>
      <c r="K139" s="43"/>
      <c r="L139" s="43"/>
      <c r="M139" s="43">
        <v>138</v>
      </c>
      <c r="N139" s="49">
        <f t="shared" ref="N139:N148" si="183">N138+(0.021/21)</f>
        <v>0.43000000000000005</v>
      </c>
      <c r="O139" s="49">
        <f>O138+0.001</f>
        <v>0.78100000000000003</v>
      </c>
      <c r="P139" s="49">
        <f>P138+0.0008</f>
        <v>0.63365849952516606</v>
      </c>
      <c r="Q139" s="49">
        <f>Q138+0.0002</f>
        <v>0.19773086419753086</v>
      </c>
      <c r="R139" s="49">
        <f>R138+0.0003</f>
        <v>1.0496827160493825</v>
      </c>
      <c r="S139" s="49">
        <f>S138+0.0005</f>
        <v>0.74049999999999994</v>
      </c>
      <c r="T139" s="49">
        <f>T138+0.0005</f>
        <v>0.65049999999999997</v>
      </c>
      <c r="U139" s="50">
        <f t="shared" ref="U139:U148" si="184">U138-(0.111/21)</f>
        <v>0.76971428571428568</v>
      </c>
      <c r="V139" s="50">
        <f t="shared" ref="V139:V148" si="185">V138-(0.056/21)</f>
        <v>0.38433333333333336</v>
      </c>
      <c r="W139" s="50">
        <f t="shared" ref="W139:W148" si="186">W138-(0.056/21)</f>
        <v>0.38233333333333336</v>
      </c>
      <c r="X139" s="50">
        <f t="shared" si="182"/>
        <v>0.14000000000000001</v>
      </c>
      <c r="Y139" s="50">
        <f t="shared" ref="Y139:Y148" si="187">$H$33</f>
        <v>0.19</v>
      </c>
      <c r="Z139" s="51"/>
      <c r="AA139" s="43"/>
      <c r="AB139" s="43">
        <v>138</v>
      </c>
      <c r="AC139" s="49">
        <f t="shared" si="156"/>
        <v>0.38925925925925886</v>
      </c>
      <c r="AD139" s="49">
        <f t="shared" si="157"/>
        <v>0.66925925925925889</v>
      </c>
      <c r="AE139" s="49">
        <f t="shared" si="158"/>
        <v>0.63947099996482826</v>
      </c>
      <c r="AF139" s="49">
        <f t="shared" si="159"/>
        <v>0.18</v>
      </c>
      <c r="AG139" s="49">
        <f t="shared" si="160"/>
        <v>1.05</v>
      </c>
      <c r="AH139" s="49">
        <f t="shared" si="161"/>
        <v>0.7246296296296294</v>
      </c>
      <c r="AI139" s="49">
        <f t="shared" si="162"/>
        <v>0.63462962962962943</v>
      </c>
      <c r="AJ139" s="50">
        <f t="shared" si="163"/>
        <v>0.77962962962962945</v>
      </c>
      <c r="AK139" s="50">
        <f t="shared" si="164"/>
        <v>0.38977777777777795</v>
      </c>
      <c r="AL139" s="50">
        <f t="shared" si="165"/>
        <v>0.38962962962962944</v>
      </c>
      <c r="AM139" s="50">
        <f t="shared" si="166"/>
        <v>0.14000000000000001</v>
      </c>
      <c r="AN139" s="50">
        <f t="shared" si="167"/>
        <v>0.19</v>
      </c>
      <c r="AO139" s="43"/>
      <c r="AP139" s="36"/>
      <c r="AQ139" s="36"/>
      <c r="AR139" s="36"/>
      <c r="AS139" s="36"/>
      <c r="AT139" s="36"/>
      <c r="AU139" s="36"/>
      <c r="AV139" s="36"/>
      <c r="AW139" s="36"/>
      <c r="AX139" s="36"/>
      <c r="AY139" s="36"/>
      <c r="AZ139" s="36"/>
      <c r="BA139" s="36"/>
      <c r="BB139" s="36"/>
      <c r="BC139" s="36"/>
      <c r="BD139" s="36"/>
      <c r="BE139" s="36"/>
      <c r="BF139" s="36"/>
      <c r="BG139" s="36"/>
    </row>
    <row r="140" spans="1:59">
      <c r="A140" s="43"/>
      <c r="B140" s="43"/>
      <c r="C140" s="43"/>
      <c r="D140" s="43"/>
      <c r="E140" s="43"/>
      <c r="F140" s="43"/>
      <c r="G140" s="43"/>
      <c r="H140" s="43"/>
      <c r="I140" s="43"/>
      <c r="J140" s="43"/>
      <c r="K140" s="43"/>
      <c r="L140" s="43"/>
      <c r="M140" s="43">
        <v>139</v>
      </c>
      <c r="N140" s="49">
        <f t="shared" si="183"/>
        <v>0.43100000000000005</v>
      </c>
      <c r="O140" s="49">
        <f t="shared" ref="O140:O148" si="188">O139+0.001</f>
        <v>0.78200000000000003</v>
      </c>
      <c r="P140" s="49">
        <f t="shared" ref="P140:P148" si="189">P139+0.0008</f>
        <v>0.63445849952516609</v>
      </c>
      <c r="Q140" s="49">
        <f t="shared" ref="Q140:Q148" si="190">Q139+0.0002</f>
        <v>0.19793086419753086</v>
      </c>
      <c r="R140" s="49">
        <f t="shared" ref="R140:R148" si="191">R139+0.0003</f>
        <v>1.0499827160493824</v>
      </c>
      <c r="S140" s="49">
        <f t="shared" ref="S140:S148" si="192">S139+0.0005</f>
        <v>0.74099999999999988</v>
      </c>
      <c r="T140" s="49">
        <f t="shared" ref="T140:T148" si="193">T139+0.0005</f>
        <v>0.65099999999999991</v>
      </c>
      <c r="U140" s="50">
        <f t="shared" si="184"/>
        <v>0.76442857142857135</v>
      </c>
      <c r="V140" s="50">
        <f t="shared" si="185"/>
        <v>0.38166666666666671</v>
      </c>
      <c r="W140" s="50">
        <f t="shared" si="186"/>
        <v>0.37966666666666671</v>
      </c>
      <c r="X140" s="50">
        <f t="shared" si="182"/>
        <v>0.14000000000000001</v>
      </c>
      <c r="Y140" s="50">
        <f t="shared" si="187"/>
        <v>0.19</v>
      </c>
      <c r="Z140" s="51"/>
      <c r="AA140" s="43"/>
      <c r="AB140" s="43">
        <v>139</v>
      </c>
      <c r="AC140" s="49">
        <f t="shared" si="156"/>
        <v>0.38962962962962921</v>
      </c>
      <c r="AD140" s="49">
        <f t="shared" si="157"/>
        <v>0.66962962962962924</v>
      </c>
      <c r="AE140" s="49">
        <f t="shared" si="158"/>
        <v>0.63973549998241475</v>
      </c>
      <c r="AF140" s="49">
        <f t="shared" si="159"/>
        <v>0.18</v>
      </c>
      <c r="AG140" s="49">
        <f t="shared" si="160"/>
        <v>1.05</v>
      </c>
      <c r="AH140" s="49">
        <f t="shared" si="161"/>
        <v>0.72481481481481458</v>
      </c>
      <c r="AI140" s="49">
        <f t="shared" si="162"/>
        <v>0.63481481481481461</v>
      </c>
      <c r="AJ140" s="50">
        <f t="shared" si="163"/>
        <v>0.77981481481481463</v>
      </c>
      <c r="AK140" s="50">
        <f t="shared" si="164"/>
        <v>0.38988888888888906</v>
      </c>
      <c r="AL140" s="50">
        <f t="shared" si="165"/>
        <v>0.38981481481481461</v>
      </c>
      <c r="AM140" s="50">
        <f t="shared" si="166"/>
        <v>0.14000000000000001</v>
      </c>
      <c r="AN140" s="50">
        <f t="shared" si="167"/>
        <v>0.19</v>
      </c>
      <c r="AO140" s="43"/>
      <c r="AP140" s="36"/>
      <c r="AQ140" s="36"/>
      <c r="AR140" s="36"/>
      <c r="AS140" s="36"/>
      <c r="AT140" s="36"/>
      <c r="AU140" s="36"/>
      <c r="AV140" s="36"/>
      <c r="AW140" s="36"/>
      <c r="AX140" s="36"/>
      <c r="AY140" s="36"/>
      <c r="AZ140" s="36"/>
      <c r="BA140" s="36"/>
      <c r="BB140" s="36"/>
      <c r="BC140" s="36"/>
      <c r="BD140" s="36"/>
      <c r="BE140" s="36"/>
      <c r="BF140" s="36"/>
      <c r="BG140" s="36"/>
    </row>
    <row r="141" spans="1:59">
      <c r="A141" s="43"/>
      <c r="B141" s="43"/>
      <c r="C141" s="43"/>
      <c r="D141" s="43"/>
      <c r="E141" s="43"/>
      <c r="F141" s="43"/>
      <c r="G141" s="43"/>
      <c r="H141" s="43"/>
      <c r="I141" s="43"/>
      <c r="J141" s="43"/>
      <c r="K141" s="43"/>
      <c r="L141" s="43"/>
      <c r="M141" s="43">
        <v>140</v>
      </c>
      <c r="N141" s="49">
        <f t="shared" si="183"/>
        <v>0.43200000000000005</v>
      </c>
      <c r="O141" s="49">
        <f t="shared" si="188"/>
        <v>0.78300000000000003</v>
      </c>
      <c r="P141" s="49">
        <f t="shared" si="189"/>
        <v>0.63525849952516611</v>
      </c>
      <c r="Q141" s="49">
        <f t="shared" si="190"/>
        <v>0.19813086419753087</v>
      </c>
      <c r="R141" s="49">
        <f t="shared" si="191"/>
        <v>1.0502827160493824</v>
      </c>
      <c r="S141" s="49">
        <f t="shared" si="192"/>
        <v>0.74149999999999983</v>
      </c>
      <c r="T141" s="49">
        <f t="shared" si="193"/>
        <v>0.65149999999999986</v>
      </c>
      <c r="U141" s="50">
        <f t="shared" si="184"/>
        <v>0.75914285714285701</v>
      </c>
      <c r="V141" s="50">
        <f t="shared" si="185"/>
        <v>0.37900000000000006</v>
      </c>
      <c r="W141" s="50">
        <f t="shared" si="186"/>
        <v>0.37700000000000006</v>
      </c>
      <c r="X141" s="50">
        <f t="shared" si="182"/>
        <v>0.14000000000000001</v>
      </c>
      <c r="Y141" s="50">
        <f t="shared" si="187"/>
        <v>0.19</v>
      </c>
      <c r="Z141" s="51"/>
      <c r="AA141" s="43"/>
      <c r="AB141" s="43">
        <v>140</v>
      </c>
      <c r="AC141" s="49">
        <v>0.39</v>
      </c>
      <c r="AD141" s="49">
        <v>0.67</v>
      </c>
      <c r="AE141" s="49">
        <v>0.64</v>
      </c>
      <c r="AF141" s="49">
        <f>$G$44</f>
        <v>0.18</v>
      </c>
      <c r="AG141" s="49">
        <f>$H$44</f>
        <v>1.05</v>
      </c>
      <c r="AH141" s="49">
        <v>0.72499999999999998</v>
      </c>
      <c r="AI141" s="49">
        <v>0.63500000000000001</v>
      </c>
      <c r="AJ141" s="50">
        <v>0.78</v>
      </c>
      <c r="AK141" s="50">
        <v>0.39</v>
      </c>
      <c r="AL141" s="50">
        <v>0.39</v>
      </c>
      <c r="AM141" s="50">
        <f>$G$33</f>
        <v>0.14000000000000001</v>
      </c>
      <c r="AN141" s="50">
        <v>0.19</v>
      </c>
      <c r="AO141" s="43"/>
      <c r="AP141" s="36"/>
      <c r="AQ141" s="36"/>
      <c r="AR141" s="36"/>
      <c r="AS141" s="36"/>
      <c r="AT141" s="36"/>
      <c r="AU141" s="36"/>
      <c r="AV141" s="36"/>
      <c r="AW141" s="36"/>
      <c r="AX141" s="36"/>
      <c r="AY141" s="36"/>
      <c r="AZ141" s="36"/>
      <c r="BA141" s="36"/>
      <c r="BB141" s="36"/>
      <c r="BC141" s="36"/>
      <c r="BD141" s="36"/>
      <c r="BE141" s="36"/>
      <c r="BF141" s="36"/>
      <c r="BG141" s="36"/>
    </row>
    <row r="142" spans="1:59">
      <c r="A142" s="43"/>
      <c r="B142" s="43"/>
      <c r="C142" s="43"/>
      <c r="D142" s="43"/>
      <c r="E142" s="43"/>
      <c r="F142" s="43"/>
      <c r="G142" s="43"/>
      <c r="H142" s="43"/>
      <c r="I142" s="43"/>
      <c r="J142" s="43"/>
      <c r="K142" s="43"/>
      <c r="L142" s="43"/>
      <c r="M142" s="43">
        <v>141</v>
      </c>
      <c r="N142" s="49">
        <f t="shared" si="183"/>
        <v>0.43300000000000005</v>
      </c>
      <c r="O142" s="49">
        <f t="shared" si="188"/>
        <v>0.78400000000000003</v>
      </c>
      <c r="P142" s="49">
        <f t="shared" si="189"/>
        <v>0.63605849952516613</v>
      </c>
      <c r="Q142" s="49">
        <f t="shared" si="190"/>
        <v>0.19833086419753088</v>
      </c>
      <c r="R142" s="49">
        <f t="shared" si="191"/>
        <v>1.0505827160493824</v>
      </c>
      <c r="S142" s="49">
        <f t="shared" si="192"/>
        <v>0.74199999999999977</v>
      </c>
      <c r="T142" s="49">
        <f t="shared" si="193"/>
        <v>0.6519999999999998</v>
      </c>
      <c r="U142" s="50">
        <f t="shared" si="184"/>
        <v>0.75385714285714267</v>
      </c>
      <c r="V142" s="50">
        <f t="shared" si="185"/>
        <v>0.37633333333333341</v>
      </c>
      <c r="W142" s="50">
        <f t="shared" si="186"/>
        <v>0.37433333333333341</v>
      </c>
      <c r="X142" s="50">
        <f t="shared" si="182"/>
        <v>0.14000000000000001</v>
      </c>
      <c r="Y142" s="50">
        <f t="shared" si="187"/>
        <v>0.19</v>
      </c>
      <c r="Z142" s="51"/>
      <c r="AA142" s="43"/>
      <c r="AB142" s="43"/>
      <c r="AC142" s="96"/>
      <c r="AD142" s="96"/>
      <c r="AE142" s="96"/>
      <c r="AF142" s="96"/>
      <c r="AG142" s="96"/>
      <c r="AH142" s="96"/>
      <c r="AI142" s="96"/>
      <c r="AJ142" s="50"/>
      <c r="AK142" s="50"/>
      <c r="AL142" s="50"/>
      <c r="AM142" s="50"/>
      <c r="AN142" s="50"/>
      <c r="AO142" s="43"/>
      <c r="AP142" s="36"/>
      <c r="AQ142" s="36"/>
      <c r="AR142" s="36"/>
      <c r="AS142" s="36"/>
      <c r="AT142" s="36"/>
      <c r="AU142" s="36"/>
      <c r="AV142" s="36"/>
      <c r="AW142" s="36"/>
      <c r="AX142" s="36"/>
      <c r="AY142" s="36"/>
      <c r="AZ142" s="36"/>
      <c r="BA142" s="36"/>
      <c r="BB142" s="36"/>
      <c r="BC142" s="36"/>
      <c r="BD142" s="36"/>
      <c r="BE142" s="36"/>
      <c r="BF142" s="36"/>
      <c r="BG142" s="36"/>
    </row>
    <row r="143" spans="1:59">
      <c r="A143" s="43"/>
      <c r="B143" s="43"/>
      <c r="C143" s="43"/>
      <c r="D143" s="43"/>
      <c r="E143" s="43"/>
      <c r="F143" s="43"/>
      <c r="G143" s="43"/>
      <c r="H143" s="43"/>
      <c r="I143" s="43"/>
      <c r="J143" s="43"/>
      <c r="K143" s="43"/>
      <c r="L143" s="43"/>
      <c r="M143" s="43">
        <v>142</v>
      </c>
      <c r="N143" s="49">
        <f t="shared" si="183"/>
        <v>0.43400000000000005</v>
      </c>
      <c r="O143" s="49">
        <f t="shared" si="188"/>
        <v>0.78500000000000003</v>
      </c>
      <c r="P143" s="49">
        <f t="shared" si="189"/>
        <v>0.63685849952516616</v>
      </c>
      <c r="Q143" s="49">
        <f t="shared" si="190"/>
        <v>0.19853086419753088</v>
      </c>
      <c r="R143" s="49">
        <f t="shared" si="191"/>
        <v>1.0508827160493823</v>
      </c>
      <c r="S143" s="49">
        <f t="shared" si="192"/>
        <v>0.74249999999999972</v>
      </c>
      <c r="T143" s="49">
        <f t="shared" si="193"/>
        <v>0.65249999999999975</v>
      </c>
      <c r="U143" s="50">
        <f t="shared" si="184"/>
        <v>0.74857142857142833</v>
      </c>
      <c r="V143" s="50">
        <f t="shared" si="185"/>
        <v>0.37366666666666676</v>
      </c>
      <c r="W143" s="50">
        <f t="shared" si="186"/>
        <v>0.37166666666666676</v>
      </c>
      <c r="X143" s="50">
        <f t="shared" si="182"/>
        <v>0.14000000000000001</v>
      </c>
      <c r="Y143" s="50">
        <f t="shared" si="187"/>
        <v>0.19</v>
      </c>
      <c r="Z143" s="51"/>
      <c r="AA143" s="43"/>
      <c r="AB143" s="43"/>
      <c r="AC143" s="96"/>
      <c r="AD143" s="96"/>
      <c r="AE143" s="96"/>
      <c r="AF143" s="96"/>
      <c r="AG143" s="96"/>
      <c r="AH143" s="96"/>
      <c r="AI143" s="96"/>
      <c r="AJ143" s="51"/>
      <c r="AK143" s="51"/>
      <c r="AL143" s="51"/>
      <c r="AM143" s="51"/>
      <c r="AN143" s="51"/>
      <c r="AO143" s="43"/>
      <c r="AP143" s="36"/>
      <c r="AQ143" s="36"/>
      <c r="AR143" s="36"/>
      <c r="AS143" s="36"/>
      <c r="AT143" s="36"/>
      <c r="AU143" s="36"/>
      <c r="AV143" s="36"/>
      <c r="AW143" s="36"/>
      <c r="AX143" s="36"/>
      <c r="AY143" s="36"/>
      <c r="AZ143" s="36"/>
      <c r="BA143" s="36"/>
      <c r="BB143" s="36"/>
      <c r="BC143" s="36"/>
      <c r="BD143" s="36"/>
      <c r="BE143" s="36"/>
      <c r="BF143" s="36"/>
      <c r="BG143" s="36"/>
    </row>
    <row r="144" spans="1:59">
      <c r="A144" s="43"/>
      <c r="B144" s="43"/>
      <c r="C144" s="43"/>
      <c r="D144" s="43"/>
      <c r="E144" s="43"/>
      <c r="F144" s="43"/>
      <c r="G144" s="43"/>
      <c r="H144" s="43"/>
      <c r="I144" s="43"/>
      <c r="J144" s="43"/>
      <c r="K144" s="43"/>
      <c r="L144" s="43"/>
      <c r="M144" s="43">
        <v>143</v>
      </c>
      <c r="N144" s="49">
        <f t="shared" si="183"/>
        <v>0.43500000000000005</v>
      </c>
      <c r="O144" s="49">
        <f t="shared" si="188"/>
        <v>0.78600000000000003</v>
      </c>
      <c r="P144" s="49">
        <f t="shared" si="189"/>
        <v>0.63765849952516618</v>
      </c>
      <c r="Q144" s="49">
        <f t="shared" si="190"/>
        <v>0.19873086419753089</v>
      </c>
      <c r="R144" s="49">
        <f t="shared" si="191"/>
        <v>1.0511827160493823</v>
      </c>
      <c r="S144" s="49">
        <f t="shared" si="192"/>
        <v>0.74299999999999966</v>
      </c>
      <c r="T144" s="49">
        <f t="shared" si="193"/>
        <v>0.65299999999999969</v>
      </c>
      <c r="U144" s="50">
        <f t="shared" si="184"/>
        <v>0.74328571428571399</v>
      </c>
      <c r="V144" s="50">
        <f t="shared" si="185"/>
        <v>0.37100000000000011</v>
      </c>
      <c r="W144" s="50">
        <f t="shared" si="186"/>
        <v>0.36900000000000011</v>
      </c>
      <c r="X144" s="50">
        <f t="shared" si="182"/>
        <v>0.14000000000000001</v>
      </c>
      <c r="Y144" s="50">
        <f t="shared" si="187"/>
        <v>0.19</v>
      </c>
      <c r="Z144" s="51"/>
      <c r="AA144" s="43"/>
      <c r="AB144" s="43"/>
      <c r="AC144" s="96"/>
      <c r="AD144" s="96"/>
      <c r="AE144" s="96"/>
      <c r="AF144" s="96"/>
      <c r="AG144" s="96"/>
      <c r="AH144" s="96"/>
      <c r="AI144" s="96"/>
      <c r="AJ144" s="51"/>
      <c r="AK144" s="51"/>
      <c r="AL144" s="51"/>
      <c r="AM144" s="51"/>
      <c r="AN144" s="51"/>
      <c r="AO144" s="43"/>
      <c r="AP144" s="36"/>
      <c r="AQ144" s="36"/>
      <c r="AR144" s="36"/>
      <c r="AS144" s="36"/>
      <c r="AT144" s="36"/>
      <c r="AU144" s="36"/>
      <c r="AV144" s="36"/>
      <c r="AW144" s="36"/>
      <c r="AX144" s="36"/>
      <c r="AY144" s="36"/>
      <c r="AZ144" s="36"/>
      <c r="BA144" s="36"/>
      <c r="BB144" s="36"/>
      <c r="BC144" s="36"/>
      <c r="BD144" s="36"/>
      <c r="BE144" s="36"/>
      <c r="BF144" s="36"/>
      <c r="BG144" s="36"/>
    </row>
    <row r="145" spans="1:59">
      <c r="A145" s="43"/>
      <c r="B145" s="43"/>
      <c r="C145" s="43"/>
      <c r="D145" s="43"/>
      <c r="E145" s="43"/>
      <c r="F145" s="43"/>
      <c r="G145" s="43"/>
      <c r="H145" s="43"/>
      <c r="I145" s="43"/>
      <c r="J145" s="43"/>
      <c r="K145" s="43"/>
      <c r="L145" s="43"/>
      <c r="M145" s="43">
        <v>144</v>
      </c>
      <c r="N145" s="49">
        <f t="shared" si="183"/>
        <v>0.43600000000000005</v>
      </c>
      <c r="O145" s="49">
        <f t="shared" si="188"/>
        <v>0.78700000000000003</v>
      </c>
      <c r="P145" s="49">
        <f t="shared" si="189"/>
        <v>0.6384584995251662</v>
      </c>
      <c r="Q145" s="49">
        <f t="shared" si="190"/>
        <v>0.19893086419753089</v>
      </c>
      <c r="R145" s="49">
        <f t="shared" si="191"/>
        <v>1.0514827160493823</v>
      </c>
      <c r="S145" s="49">
        <f t="shared" si="192"/>
        <v>0.74349999999999961</v>
      </c>
      <c r="T145" s="49">
        <f t="shared" si="193"/>
        <v>0.65349999999999964</v>
      </c>
      <c r="U145" s="50">
        <f t="shared" si="184"/>
        <v>0.73799999999999966</v>
      </c>
      <c r="V145" s="50">
        <f t="shared" si="185"/>
        <v>0.36833333333333346</v>
      </c>
      <c r="W145" s="50">
        <f t="shared" si="186"/>
        <v>0.36633333333333346</v>
      </c>
      <c r="X145" s="50">
        <f t="shared" si="182"/>
        <v>0.14000000000000001</v>
      </c>
      <c r="Y145" s="50">
        <f t="shared" si="187"/>
        <v>0.19</v>
      </c>
      <c r="Z145" s="51"/>
      <c r="AA145" s="43"/>
      <c r="AB145" s="43"/>
      <c r="AC145" s="96"/>
      <c r="AD145" s="96"/>
      <c r="AE145" s="96"/>
      <c r="AF145" s="96"/>
      <c r="AG145" s="96"/>
      <c r="AH145" s="96"/>
      <c r="AI145" s="96"/>
      <c r="AJ145" s="51"/>
      <c r="AK145" s="51"/>
      <c r="AL145" s="51"/>
      <c r="AM145" s="51"/>
      <c r="AN145" s="51"/>
      <c r="AO145" s="43"/>
      <c r="AP145" s="36"/>
      <c r="AQ145" s="36"/>
      <c r="AR145" s="36"/>
      <c r="AS145" s="36"/>
      <c r="AT145" s="36"/>
      <c r="AU145" s="36"/>
      <c r="AV145" s="36"/>
      <c r="AW145" s="36"/>
      <c r="AX145" s="36"/>
      <c r="AY145" s="36"/>
      <c r="AZ145" s="36"/>
      <c r="BA145" s="36"/>
      <c r="BB145" s="36"/>
      <c r="BC145" s="36"/>
      <c r="BD145" s="36"/>
      <c r="BE145" s="36"/>
      <c r="BF145" s="36"/>
      <c r="BG145" s="36"/>
    </row>
    <row r="146" spans="1:59">
      <c r="A146" s="43"/>
      <c r="B146" s="43"/>
      <c r="C146" s="43"/>
      <c r="D146" s="43"/>
      <c r="E146" s="43"/>
      <c r="F146" s="43"/>
      <c r="G146" s="43"/>
      <c r="H146" s="43"/>
      <c r="I146" s="43"/>
      <c r="J146" s="43"/>
      <c r="K146" s="43"/>
      <c r="L146" s="43"/>
      <c r="M146" s="43">
        <v>145</v>
      </c>
      <c r="N146" s="49">
        <f t="shared" si="183"/>
        <v>0.43700000000000006</v>
      </c>
      <c r="O146" s="49">
        <f t="shared" si="188"/>
        <v>0.78800000000000003</v>
      </c>
      <c r="P146" s="49">
        <f t="shared" si="189"/>
        <v>0.63925849952516622</v>
      </c>
      <c r="Q146" s="49">
        <f t="shared" si="190"/>
        <v>0.1991308641975309</v>
      </c>
      <c r="R146" s="49">
        <f t="shared" si="191"/>
        <v>1.0517827160493822</v>
      </c>
      <c r="S146" s="49">
        <f t="shared" si="192"/>
        <v>0.74399999999999955</v>
      </c>
      <c r="T146" s="49">
        <f t="shared" si="193"/>
        <v>0.65399999999999958</v>
      </c>
      <c r="U146" s="50">
        <f t="shared" si="184"/>
        <v>0.73271428571428532</v>
      </c>
      <c r="V146" s="50">
        <f t="shared" si="185"/>
        <v>0.36566666666666681</v>
      </c>
      <c r="W146" s="50">
        <f t="shared" si="186"/>
        <v>0.3636666666666668</v>
      </c>
      <c r="X146" s="50">
        <f t="shared" si="182"/>
        <v>0.14000000000000001</v>
      </c>
      <c r="Y146" s="50">
        <f t="shared" si="187"/>
        <v>0.19</v>
      </c>
      <c r="Z146" s="51"/>
      <c r="AA146" s="43"/>
      <c r="AB146" s="43"/>
      <c r="AC146" s="96"/>
      <c r="AD146" s="96"/>
      <c r="AE146" s="96"/>
      <c r="AF146" s="96"/>
      <c r="AG146" s="96"/>
      <c r="AH146" s="96"/>
      <c r="AI146" s="96"/>
      <c r="AJ146" s="51"/>
      <c r="AK146" s="51"/>
      <c r="AL146" s="51"/>
      <c r="AM146" s="51"/>
      <c r="AN146" s="51"/>
      <c r="AO146" s="43"/>
      <c r="AP146" s="36"/>
      <c r="AQ146" s="36"/>
      <c r="AR146" s="36"/>
      <c r="AS146" s="36"/>
      <c r="AT146" s="36"/>
      <c r="AU146" s="36"/>
      <c r="AV146" s="36"/>
      <c r="AW146" s="36"/>
      <c r="AX146" s="36"/>
      <c r="AY146" s="36"/>
      <c r="AZ146" s="36"/>
      <c r="BA146" s="36"/>
      <c r="BB146" s="36"/>
      <c r="BC146" s="36"/>
      <c r="BD146" s="36"/>
      <c r="BE146" s="36"/>
      <c r="BF146" s="36"/>
      <c r="BG146" s="36"/>
    </row>
    <row r="147" spans="1:59">
      <c r="A147" s="43"/>
      <c r="B147" s="43"/>
      <c r="C147" s="43"/>
      <c r="D147" s="43"/>
      <c r="E147" s="43"/>
      <c r="F147" s="43"/>
      <c r="G147" s="43"/>
      <c r="H147" s="43"/>
      <c r="I147" s="43"/>
      <c r="J147" s="43"/>
      <c r="K147" s="43"/>
      <c r="L147" s="43"/>
      <c r="M147" s="43">
        <v>146</v>
      </c>
      <c r="N147" s="49">
        <f t="shared" si="183"/>
        <v>0.43800000000000006</v>
      </c>
      <c r="O147" s="49">
        <f t="shared" si="188"/>
        <v>0.78900000000000003</v>
      </c>
      <c r="P147" s="49">
        <f t="shared" si="189"/>
        <v>0.64005849952516625</v>
      </c>
      <c r="Q147" s="49">
        <f t="shared" si="190"/>
        <v>0.1993308641975309</v>
      </c>
      <c r="R147" s="49">
        <f t="shared" si="191"/>
        <v>1.0520827160493822</v>
      </c>
      <c r="S147" s="49">
        <f t="shared" si="192"/>
        <v>0.7444999999999995</v>
      </c>
      <c r="T147" s="49">
        <f t="shared" si="193"/>
        <v>0.65449999999999953</v>
      </c>
      <c r="U147" s="50">
        <f t="shared" si="184"/>
        <v>0.72742857142857098</v>
      </c>
      <c r="V147" s="50">
        <f t="shared" si="185"/>
        <v>0.36300000000000016</v>
      </c>
      <c r="W147" s="50">
        <f t="shared" si="186"/>
        <v>0.36100000000000015</v>
      </c>
      <c r="X147" s="50">
        <f t="shared" si="182"/>
        <v>0.14000000000000001</v>
      </c>
      <c r="Y147" s="50">
        <f t="shared" si="187"/>
        <v>0.19</v>
      </c>
      <c r="Z147" s="51"/>
      <c r="AA147" s="43"/>
      <c r="AB147" s="43"/>
      <c r="AC147" s="96"/>
      <c r="AD147" s="96"/>
      <c r="AE147" s="96"/>
      <c r="AF147" s="96"/>
      <c r="AG147" s="96"/>
      <c r="AH147" s="96"/>
      <c r="AI147" s="96"/>
      <c r="AJ147" s="51"/>
      <c r="AK147" s="51"/>
      <c r="AL147" s="51"/>
      <c r="AM147" s="51"/>
      <c r="AN147" s="51"/>
      <c r="AO147" s="43"/>
      <c r="AP147" s="36"/>
      <c r="AQ147" s="36"/>
      <c r="AR147" s="36"/>
      <c r="AS147" s="36"/>
      <c r="AT147" s="36"/>
      <c r="AU147" s="36"/>
      <c r="AV147" s="36"/>
      <c r="AW147" s="36"/>
      <c r="AX147" s="36"/>
      <c r="AY147" s="36"/>
      <c r="AZ147" s="36"/>
      <c r="BA147" s="36"/>
      <c r="BB147" s="36"/>
      <c r="BC147" s="36"/>
      <c r="BD147" s="36"/>
      <c r="BE147" s="36"/>
      <c r="BF147" s="36"/>
      <c r="BG147" s="36"/>
    </row>
    <row r="148" spans="1:59">
      <c r="A148" s="36"/>
      <c r="B148" s="36"/>
      <c r="C148" s="36"/>
      <c r="D148" s="36"/>
      <c r="E148" s="36"/>
      <c r="F148" s="36"/>
      <c r="G148" s="36"/>
      <c r="H148" s="36"/>
      <c r="I148" s="36"/>
      <c r="J148" s="36"/>
      <c r="K148" s="36"/>
      <c r="L148" s="36"/>
      <c r="M148" s="36">
        <v>147</v>
      </c>
      <c r="N148" s="49">
        <f t="shared" si="183"/>
        <v>0.43900000000000006</v>
      </c>
      <c r="O148" s="49">
        <f t="shared" si="188"/>
        <v>0.79</v>
      </c>
      <c r="P148" s="49">
        <f t="shared" si="189"/>
        <v>0.64085849952516627</v>
      </c>
      <c r="Q148" s="49">
        <f t="shared" si="190"/>
        <v>0.19953086419753091</v>
      </c>
      <c r="R148" s="49">
        <f t="shared" si="191"/>
        <v>1.0523827160493822</v>
      </c>
      <c r="S148" s="49">
        <f t="shared" si="192"/>
        <v>0.74499999999999944</v>
      </c>
      <c r="T148" s="49">
        <f t="shared" si="193"/>
        <v>0.65499999999999947</v>
      </c>
      <c r="U148" s="50">
        <f t="shared" si="184"/>
        <v>0.72214285714285664</v>
      </c>
      <c r="V148" s="50">
        <f t="shared" si="185"/>
        <v>0.36033333333333351</v>
      </c>
      <c r="W148" s="50">
        <f t="shared" si="186"/>
        <v>0.3583333333333335</v>
      </c>
      <c r="X148" s="50">
        <f t="shared" si="182"/>
        <v>0.14000000000000001</v>
      </c>
      <c r="Y148" s="50">
        <f t="shared" si="187"/>
        <v>0.19</v>
      </c>
      <c r="Z148" s="51"/>
      <c r="AA148" s="36"/>
      <c r="AB148" s="36"/>
      <c r="AC148" s="97"/>
      <c r="AD148" s="97"/>
      <c r="AE148" s="97"/>
      <c r="AF148" s="97"/>
      <c r="AG148" s="97"/>
      <c r="AH148" s="97"/>
      <c r="AI148" s="97"/>
      <c r="AJ148" s="51"/>
      <c r="AK148" s="51"/>
      <c r="AL148" s="51"/>
      <c r="AM148" s="51"/>
      <c r="AN148" s="51"/>
      <c r="AO148" s="36"/>
      <c r="AP148" s="36"/>
      <c r="AQ148" s="36"/>
      <c r="AR148" s="36"/>
      <c r="AS148" s="36"/>
      <c r="AT148" s="36"/>
      <c r="AU148" s="36"/>
      <c r="AV148" s="36"/>
      <c r="AW148" s="36"/>
      <c r="AX148" s="36"/>
      <c r="AY148" s="36"/>
      <c r="AZ148" s="36"/>
      <c r="BA148" s="36"/>
      <c r="BB148" s="36"/>
      <c r="BC148" s="36"/>
      <c r="BD148" s="36"/>
      <c r="BE148" s="36"/>
      <c r="BF148" s="36"/>
      <c r="BG148" s="36"/>
    </row>
    <row r="149" spans="1:59">
      <c r="A149" s="36"/>
      <c r="B149" s="36"/>
      <c r="C149" s="36"/>
      <c r="D149" s="36"/>
      <c r="E149" s="36"/>
      <c r="F149" s="36"/>
      <c r="G149" s="36"/>
      <c r="H149" s="36"/>
      <c r="I149" s="36"/>
      <c r="J149" s="36"/>
      <c r="K149" s="36"/>
      <c r="L149" s="36"/>
      <c r="M149" s="36"/>
      <c r="N149" s="36"/>
      <c r="O149" s="36"/>
      <c r="P149" s="36"/>
      <c r="Q149" s="36"/>
      <c r="R149" s="36"/>
      <c r="S149" s="36"/>
      <c r="T149" s="36"/>
      <c r="U149" s="98"/>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row>
    <row r="150" spans="1:59">
      <c r="A150" s="36"/>
      <c r="B150" s="36"/>
      <c r="C150" s="36"/>
      <c r="D150" s="36"/>
      <c r="E150" s="36"/>
      <c r="F150" s="36"/>
      <c r="G150" s="36"/>
      <c r="H150" s="36"/>
      <c r="I150" s="36"/>
      <c r="J150" s="36"/>
      <c r="K150" s="36"/>
      <c r="L150" s="36"/>
      <c r="M150" s="36"/>
      <c r="N150" s="36"/>
      <c r="O150" s="36"/>
      <c r="P150" s="36"/>
      <c r="Q150" s="36"/>
      <c r="R150" s="36"/>
      <c r="S150" s="36"/>
      <c r="T150" s="36"/>
      <c r="U150" s="98"/>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row>
    <row r="151" spans="1:59">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row>
    <row r="152" spans="1:59">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row>
    <row r="153" spans="1:59">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row>
    <row r="154" spans="1:59">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row>
    <row r="155" spans="1:59">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row>
    <row r="156" spans="1:59">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row>
    <row r="157" spans="1:59">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row>
    <row r="158" spans="1:59">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row>
    <row r="159" spans="1:59">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row>
    <row r="160" spans="1:59">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row>
    <row r="161" spans="1:59">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row>
    <row r="162" spans="1:59">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row>
    <row r="163" spans="1:59">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row>
    <row r="164" spans="1:59">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row>
    <row r="165" spans="1:59">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row>
    <row r="166" spans="1:59">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row>
    <row r="167" spans="1:59">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row>
    <row r="168" spans="1:59">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row>
    <row r="169" spans="1:59">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row>
    <row r="170" spans="1:59">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row>
    <row r="171" spans="1:59">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row>
    <row r="172" spans="1:59">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row>
    <row r="173" spans="1:59">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row>
    <row r="174" spans="1:59">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row>
    <row r="175" spans="1:59">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row>
    <row r="176" spans="1:59">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row>
    <row r="177" spans="1:59">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row>
    <row r="178" spans="1:59">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row>
    <row r="179" spans="1:59">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row>
    <row r="180" spans="1:59">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row>
    <row r="181" spans="1:59">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row>
    <row r="182" spans="1:59">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row>
    <row r="183" spans="1:59">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row>
    <row r="184" spans="1:59">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row>
    <row r="185" spans="1:59">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row>
    <row r="186" spans="1:59">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row>
    <row r="187" spans="1:59">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row>
    <row r="188" spans="1:59">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row>
    <row r="189" spans="1:59">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row>
    <row r="190" spans="1:59">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row>
    <row r="191" spans="1:59">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row>
    <row r="192" spans="1:59">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row>
    <row r="193" spans="1:59">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row>
    <row r="194" spans="1:59">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row>
    <row r="195" spans="1:59">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row>
    <row r="196" spans="1:59">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row>
    <row r="197" spans="1:59">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row>
    <row r="198" spans="1:59">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row>
    <row r="199" spans="1:59">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row>
    <row r="200" spans="1:59">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row>
    <row r="201" spans="1:59">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row>
    <row r="202" spans="1:59">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row>
    <row r="203" spans="1:59">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row>
    <row r="204" spans="1:59">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row>
    <row r="205" spans="1:59">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row>
    <row r="206" spans="1:59">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row>
    <row r="207" spans="1:59">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row>
    <row r="208" spans="1:59">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row>
    <row r="209" spans="1:59">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row>
    <row r="210" spans="1:59">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row>
    <row r="211" spans="1:59">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row>
    <row r="212" spans="1:59">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row>
    <row r="213" spans="1:59">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row>
    <row r="214" spans="1:59">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row>
    <row r="215" spans="1:59">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row>
    <row r="216" spans="1:59">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row>
    <row r="217" spans="1:59">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row>
    <row r="218" spans="1:59">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row>
    <row r="219" spans="1:59">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row>
    <row r="220" spans="1:59">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row>
    <row r="221" spans="1:59">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row>
    <row r="222" spans="1:59">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row>
    <row r="223" spans="1:59">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row>
    <row r="224" spans="1:59">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row>
    <row r="225" spans="1:59">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row>
    <row r="226" spans="1:59">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row>
    <row r="227" spans="1:59">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row>
    <row r="228" spans="1:59">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row>
    <row r="229" spans="1:59">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row>
    <row r="230" spans="1:59">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row>
    <row r="231" spans="1:59">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row>
    <row r="232" spans="1:59">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row>
    <row r="233" spans="1:59">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row>
    <row r="234" spans="1:59">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row>
    <row r="235" spans="1:59">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row>
    <row r="236" spans="1:59">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row>
    <row r="237" spans="1:59">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row>
    <row r="238" spans="1:59">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row>
    <row r="239" spans="1:59">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row>
    <row r="240" spans="1:59">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row>
    <row r="241" spans="1:59">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row>
    <row r="242" spans="1:59">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row>
    <row r="243" spans="1:59">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c r="AT243" s="36"/>
      <c r="AU243" s="36"/>
      <c r="AV243" s="36"/>
      <c r="AW243" s="36"/>
      <c r="AX243" s="36"/>
      <c r="AY243" s="36"/>
      <c r="AZ243" s="36"/>
      <c r="BA243" s="36"/>
      <c r="BB243" s="36"/>
      <c r="BC243" s="36"/>
      <c r="BD243" s="36"/>
      <c r="BE243" s="36"/>
      <c r="BF243" s="36"/>
      <c r="BG243" s="36"/>
    </row>
    <row r="244" spans="1:59">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c r="AT244" s="36"/>
      <c r="AU244" s="36"/>
      <c r="AV244" s="36"/>
      <c r="AW244" s="36"/>
      <c r="AX244" s="36"/>
      <c r="AY244" s="36"/>
      <c r="AZ244" s="36"/>
      <c r="BA244" s="36"/>
      <c r="BB244" s="36"/>
      <c r="BC244" s="36"/>
      <c r="BD244" s="36"/>
      <c r="BE244" s="36"/>
      <c r="BF244" s="36"/>
      <c r="BG244" s="36"/>
    </row>
    <row r="245" spans="1:59">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c r="AT245" s="36"/>
      <c r="AU245" s="36"/>
      <c r="AV245" s="36"/>
      <c r="AW245" s="36"/>
      <c r="AX245" s="36"/>
      <c r="AY245" s="36"/>
      <c r="AZ245" s="36"/>
      <c r="BA245" s="36"/>
      <c r="BB245" s="36"/>
      <c r="BC245" s="36"/>
      <c r="BD245" s="36"/>
      <c r="BE245" s="36"/>
      <c r="BF245" s="36"/>
      <c r="BG245" s="36"/>
    </row>
    <row r="246" spans="1:59">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c r="AT246" s="36"/>
      <c r="AU246" s="36"/>
      <c r="AV246" s="36"/>
      <c r="AW246" s="36"/>
      <c r="AX246" s="36"/>
      <c r="AY246" s="36"/>
      <c r="AZ246" s="36"/>
      <c r="BA246" s="36"/>
      <c r="BB246" s="36"/>
      <c r="BC246" s="36"/>
      <c r="BD246" s="36"/>
      <c r="BE246" s="36"/>
      <c r="BF246" s="36"/>
      <c r="BG246" s="36"/>
    </row>
    <row r="247" spans="1:59">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c r="AT247" s="36"/>
      <c r="AU247" s="36"/>
      <c r="AV247" s="36"/>
      <c r="AW247" s="36"/>
      <c r="AX247" s="36"/>
      <c r="AY247" s="36"/>
      <c r="AZ247" s="36"/>
      <c r="BA247" s="36"/>
      <c r="BB247" s="36"/>
      <c r="BC247" s="36"/>
      <c r="BD247" s="36"/>
      <c r="BE247" s="36"/>
      <c r="BF247" s="36"/>
      <c r="BG247" s="36"/>
    </row>
    <row r="248" spans="1:59">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c r="AT248" s="36"/>
      <c r="AU248" s="36"/>
      <c r="AV248" s="36"/>
      <c r="AW248" s="36"/>
      <c r="AX248" s="36"/>
      <c r="AY248" s="36"/>
      <c r="AZ248" s="36"/>
      <c r="BA248" s="36"/>
      <c r="BB248" s="36"/>
      <c r="BC248" s="36"/>
      <c r="BD248" s="36"/>
      <c r="BE248" s="36"/>
      <c r="BF248" s="36"/>
      <c r="BG248" s="36"/>
    </row>
    <row r="249" spans="1:59">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c r="AT249" s="36"/>
      <c r="AU249" s="36"/>
      <c r="AV249" s="36"/>
      <c r="AW249" s="36"/>
      <c r="AX249" s="36"/>
      <c r="AY249" s="36"/>
      <c r="AZ249" s="36"/>
      <c r="BA249" s="36"/>
      <c r="BB249" s="36"/>
      <c r="BC249" s="36"/>
      <c r="BD249" s="36"/>
      <c r="BE249" s="36"/>
      <c r="BF249" s="36"/>
      <c r="BG249" s="36"/>
    </row>
    <row r="250" spans="1:59">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c r="AT250" s="36"/>
      <c r="AU250" s="36"/>
      <c r="AV250" s="36"/>
      <c r="AW250" s="36"/>
      <c r="AX250" s="36"/>
      <c r="AY250" s="36"/>
      <c r="AZ250" s="36"/>
      <c r="BA250" s="36"/>
      <c r="BB250" s="36"/>
      <c r="BC250" s="36"/>
      <c r="BD250" s="36"/>
      <c r="BE250" s="36"/>
      <c r="BF250" s="36"/>
      <c r="BG250" s="36"/>
    </row>
    <row r="251" spans="1:59">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c r="AT251" s="36"/>
      <c r="AU251" s="36"/>
      <c r="AV251" s="36"/>
      <c r="AW251" s="36"/>
      <c r="AX251" s="36"/>
      <c r="AY251" s="36"/>
      <c r="AZ251" s="36"/>
      <c r="BA251" s="36"/>
      <c r="BB251" s="36"/>
      <c r="BC251" s="36"/>
      <c r="BD251" s="36"/>
      <c r="BE251" s="36"/>
      <c r="BF251" s="36"/>
      <c r="BG251" s="36"/>
    </row>
    <row r="252" spans="1:59">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c r="AT252" s="36"/>
      <c r="AU252" s="36"/>
      <c r="AV252" s="36"/>
      <c r="AW252" s="36"/>
      <c r="AX252" s="36"/>
      <c r="AY252" s="36"/>
      <c r="AZ252" s="36"/>
      <c r="BA252" s="36"/>
      <c r="BB252" s="36"/>
      <c r="BC252" s="36"/>
      <c r="BD252" s="36"/>
      <c r="BE252" s="36"/>
      <c r="BF252" s="36"/>
      <c r="BG252" s="36"/>
    </row>
    <row r="253" spans="1:59">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c r="AT253" s="36"/>
      <c r="AU253" s="36"/>
      <c r="AV253" s="36"/>
      <c r="AW253" s="36"/>
      <c r="AX253" s="36"/>
      <c r="AY253" s="36"/>
      <c r="AZ253" s="36"/>
      <c r="BA253" s="36"/>
      <c r="BB253" s="36"/>
      <c r="BC253" s="36"/>
      <c r="BD253" s="36"/>
      <c r="BE253" s="36"/>
      <c r="BF253" s="36"/>
      <c r="BG253" s="36"/>
    </row>
    <row r="254" spans="1:59">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c r="AT254" s="36"/>
      <c r="AU254" s="36"/>
      <c r="AV254" s="36"/>
      <c r="AW254" s="36"/>
      <c r="AX254" s="36"/>
      <c r="AY254" s="36"/>
      <c r="AZ254" s="36"/>
      <c r="BA254" s="36"/>
      <c r="BB254" s="36"/>
      <c r="BC254" s="36"/>
      <c r="BD254" s="36"/>
      <c r="BE254" s="36"/>
      <c r="BF254" s="36"/>
      <c r="BG254" s="36"/>
    </row>
    <row r="255" spans="1:59">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c r="AT255" s="36"/>
      <c r="AU255" s="36"/>
      <c r="AV255" s="36"/>
      <c r="AW255" s="36"/>
      <c r="AX255" s="36"/>
      <c r="AY255" s="36"/>
      <c r="AZ255" s="36"/>
      <c r="BA255" s="36"/>
      <c r="BB255" s="36"/>
      <c r="BC255" s="36"/>
      <c r="BD255" s="36"/>
      <c r="BE255" s="36"/>
      <c r="BF255" s="36"/>
      <c r="BG255" s="36"/>
    </row>
    <row r="256" spans="1:59">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c r="AT256" s="36"/>
      <c r="AU256" s="36"/>
      <c r="AV256" s="36"/>
      <c r="AW256" s="36"/>
      <c r="AX256" s="36"/>
      <c r="AY256" s="36"/>
      <c r="AZ256" s="36"/>
      <c r="BA256" s="36"/>
      <c r="BB256" s="36"/>
      <c r="BC256" s="36"/>
      <c r="BD256" s="36"/>
      <c r="BE256" s="36"/>
      <c r="BF256" s="36"/>
      <c r="BG256" s="36"/>
    </row>
    <row r="257" spans="1:59">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c r="AT257" s="36"/>
      <c r="AU257" s="36"/>
      <c r="AV257" s="36"/>
      <c r="AW257" s="36"/>
      <c r="AX257" s="36"/>
      <c r="AY257" s="36"/>
      <c r="AZ257" s="36"/>
      <c r="BA257" s="36"/>
      <c r="BB257" s="36"/>
      <c r="BC257" s="36"/>
      <c r="BD257" s="36"/>
      <c r="BE257" s="36"/>
      <c r="BF257" s="36"/>
      <c r="BG257" s="36"/>
    </row>
    <row r="258" spans="1:59">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36"/>
      <c r="AU258" s="36"/>
      <c r="AV258" s="36"/>
      <c r="AW258" s="36"/>
      <c r="AX258" s="36"/>
      <c r="AY258" s="36"/>
      <c r="AZ258" s="36"/>
      <c r="BA258" s="36"/>
      <c r="BB258" s="36"/>
      <c r="BC258" s="36"/>
      <c r="BD258" s="36"/>
      <c r="BE258" s="36"/>
      <c r="BF258" s="36"/>
      <c r="BG258" s="36"/>
    </row>
    <row r="259" spans="1:59">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c r="AT259" s="36"/>
      <c r="AU259" s="36"/>
      <c r="AV259" s="36"/>
      <c r="AW259" s="36"/>
      <c r="AX259" s="36"/>
      <c r="AY259" s="36"/>
      <c r="AZ259" s="36"/>
      <c r="BA259" s="36"/>
      <c r="BB259" s="36"/>
      <c r="BC259" s="36"/>
      <c r="BD259" s="36"/>
      <c r="BE259" s="36"/>
      <c r="BF259" s="36"/>
      <c r="BG259" s="36"/>
    </row>
    <row r="260" spans="1:59">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c r="AT260" s="36"/>
      <c r="AU260" s="36"/>
      <c r="AV260" s="36"/>
      <c r="AW260" s="36"/>
      <c r="AX260" s="36"/>
      <c r="AY260" s="36"/>
      <c r="AZ260" s="36"/>
      <c r="BA260" s="36"/>
      <c r="BB260" s="36"/>
      <c r="BC260" s="36"/>
      <c r="BD260" s="36"/>
      <c r="BE260" s="36"/>
      <c r="BF260" s="36"/>
      <c r="BG260" s="36"/>
    </row>
    <row r="261" spans="1:59">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c r="AT261" s="36"/>
      <c r="AU261" s="36"/>
      <c r="AV261" s="36"/>
      <c r="AW261" s="36"/>
      <c r="AX261" s="36"/>
      <c r="AY261" s="36"/>
      <c r="AZ261" s="36"/>
      <c r="BA261" s="36"/>
      <c r="BB261" s="36"/>
      <c r="BC261" s="36"/>
      <c r="BD261" s="36"/>
      <c r="BE261" s="36"/>
      <c r="BF261" s="36"/>
      <c r="BG261" s="36"/>
    </row>
    <row r="262" spans="1:59">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c r="AT262" s="36"/>
      <c r="AU262" s="36"/>
      <c r="AV262" s="36"/>
      <c r="AW262" s="36"/>
      <c r="AX262" s="36"/>
      <c r="AY262" s="36"/>
      <c r="AZ262" s="36"/>
      <c r="BA262" s="36"/>
      <c r="BB262" s="36"/>
      <c r="BC262" s="36"/>
      <c r="BD262" s="36"/>
      <c r="BE262" s="36"/>
      <c r="BF262" s="36"/>
      <c r="BG262" s="36"/>
    </row>
    <row r="263" spans="1:59">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c r="AT263" s="36"/>
      <c r="AU263" s="36"/>
      <c r="AV263" s="36"/>
      <c r="AW263" s="36"/>
      <c r="AX263" s="36"/>
      <c r="AY263" s="36"/>
      <c r="AZ263" s="36"/>
      <c r="BA263" s="36"/>
      <c r="BB263" s="36"/>
      <c r="BC263" s="36"/>
      <c r="BD263" s="36"/>
      <c r="BE263" s="36"/>
      <c r="BF263" s="36"/>
      <c r="BG263" s="36"/>
    </row>
    <row r="264" spans="1:59">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c r="AT264" s="36"/>
      <c r="AU264" s="36"/>
      <c r="AV264" s="36"/>
      <c r="AW264" s="36"/>
      <c r="AX264" s="36"/>
      <c r="AY264" s="36"/>
      <c r="AZ264" s="36"/>
      <c r="BA264" s="36"/>
      <c r="BB264" s="36"/>
      <c r="BC264" s="36"/>
      <c r="BD264" s="36"/>
      <c r="BE264" s="36"/>
      <c r="BF264" s="36"/>
      <c r="BG264" s="36"/>
    </row>
    <row r="265" spans="1:59">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c r="AT265" s="36"/>
      <c r="AU265" s="36"/>
      <c r="AV265" s="36"/>
      <c r="AW265" s="36"/>
      <c r="AX265" s="36"/>
      <c r="AY265" s="36"/>
      <c r="AZ265" s="36"/>
      <c r="BA265" s="36"/>
      <c r="BB265" s="36"/>
      <c r="BC265" s="36"/>
      <c r="BD265" s="36"/>
      <c r="BE265" s="36"/>
      <c r="BF265" s="36"/>
      <c r="BG265" s="36"/>
    </row>
    <row r="266" spans="1:59">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c r="AT266" s="36"/>
      <c r="AU266" s="36"/>
      <c r="AV266" s="36"/>
      <c r="AW266" s="36"/>
      <c r="AX266" s="36"/>
      <c r="AY266" s="36"/>
      <c r="AZ266" s="36"/>
      <c r="BA266" s="36"/>
      <c r="BB266" s="36"/>
      <c r="BC266" s="36"/>
      <c r="BD266" s="36"/>
      <c r="BE266" s="36"/>
      <c r="BF266" s="36"/>
      <c r="BG266" s="36"/>
    </row>
    <row r="267" spans="1:59">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c r="AT267" s="36"/>
      <c r="AU267" s="36"/>
      <c r="AV267" s="36"/>
      <c r="AW267" s="36"/>
      <c r="AX267" s="36"/>
      <c r="AY267" s="36"/>
      <c r="AZ267" s="36"/>
      <c r="BA267" s="36"/>
      <c r="BB267" s="36"/>
      <c r="BC267" s="36"/>
      <c r="BD267" s="36"/>
      <c r="BE267" s="36"/>
      <c r="BF267" s="36"/>
      <c r="BG267" s="36"/>
    </row>
    <row r="268" spans="1:59">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c r="AT268" s="36"/>
      <c r="AU268" s="36"/>
      <c r="AV268" s="36"/>
      <c r="AW268" s="36"/>
      <c r="AX268" s="36"/>
      <c r="AY268" s="36"/>
      <c r="AZ268" s="36"/>
      <c r="BA268" s="36"/>
      <c r="BB268" s="36"/>
      <c r="BC268" s="36"/>
      <c r="BD268" s="36"/>
      <c r="BE268" s="36"/>
      <c r="BF268" s="36"/>
      <c r="BG268" s="36"/>
    </row>
    <row r="269" spans="1:59">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6"/>
      <c r="AY269" s="36"/>
      <c r="AZ269" s="36"/>
      <c r="BA269" s="36"/>
      <c r="BB269" s="36"/>
      <c r="BC269" s="36"/>
      <c r="BD269" s="36"/>
      <c r="BE269" s="36"/>
      <c r="BF269" s="36"/>
      <c r="BG269" s="36"/>
    </row>
    <row r="270" spans="1:59">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6"/>
      <c r="AY270" s="36"/>
      <c r="AZ270" s="36"/>
      <c r="BA270" s="36"/>
      <c r="BB270" s="36"/>
      <c r="BC270" s="36"/>
      <c r="BD270" s="36"/>
      <c r="BE270" s="36"/>
      <c r="BF270" s="36"/>
      <c r="BG270" s="36"/>
    </row>
    <row r="271" spans="1:59">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6"/>
      <c r="AY271" s="36"/>
      <c r="AZ271" s="36"/>
      <c r="BA271" s="36"/>
      <c r="BB271" s="36"/>
      <c r="BC271" s="36"/>
      <c r="BD271" s="36"/>
      <c r="BE271" s="36"/>
      <c r="BF271" s="36"/>
      <c r="BG271" s="36"/>
    </row>
    <row r="272" spans="1:59">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6"/>
      <c r="AY272" s="36"/>
      <c r="AZ272" s="36"/>
      <c r="BA272" s="36"/>
      <c r="BB272" s="36"/>
      <c r="BC272" s="36"/>
      <c r="BD272" s="36"/>
      <c r="BE272" s="36"/>
      <c r="BF272" s="36"/>
      <c r="BG272" s="36"/>
    </row>
    <row r="273" spans="1:59">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6"/>
      <c r="AY273" s="36"/>
      <c r="AZ273" s="36"/>
      <c r="BA273" s="36"/>
      <c r="BB273" s="36"/>
      <c r="BC273" s="36"/>
      <c r="BD273" s="36"/>
      <c r="BE273" s="36"/>
      <c r="BF273" s="36"/>
      <c r="BG273" s="36"/>
    </row>
    <row r="274" spans="1:59">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6"/>
      <c r="AY274" s="36"/>
      <c r="AZ274" s="36"/>
      <c r="BA274" s="36"/>
      <c r="BB274" s="36"/>
      <c r="BC274" s="36"/>
      <c r="BD274" s="36"/>
      <c r="BE274" s="36"/>
      <c r="BF274" s="36"/>
      <c r="BG274" s="36"/>
    </row>
    <row r="275" spans="1:59">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6"/>
      <c r="AY275" s="36"/>
      <c r="AZ275" s="36"/>
      <c r="BA275" s="36"/>
      <c r="BB275" s="36"/>
      <c r="BC275" s="36"/>
      <c r="BD275" s="36"/>
      <c r="BE275" s="36"/>
      <c r="BF275" s="36"/>
      <c r="BG275" s="36"/>
    </row>
    <row r="276" spans="1:59">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6"/>
      <c r="AY276" s="36"/>
      <c r="AZ276" s="36"/>
      <c r="BA276" s="36"/>
      <c r="BB276" s="36"/>
      <c r="BC276" s="36"/>
      <c r="BD276" s="36"/>
      <c r="BE276" s="36"/>
      <c r="BF276" s="36"/>
      <c r="BG276" s="36"/>
    </row>
    <row r="277" spans="1:59">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6"/>
      <c r="AY277" s="36"/>
      <c r="AZ277" s="36"/>
      <c r="BA277" s="36"/>
      <c r="BB277" s="36"/>
      <c r="BC277" s="36"/>
      <c r="BD277" s="36"/>
      <c r="BE277" s="36"/>
      <c r="BF277" s="36"/>
      <c r="BG277" s="36"/>
    </row>
    <row r="278" spans="1:59">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6"/>
      <c r="AY278" s="36"/>
      <c r="AZ278" s="36"/>
      <c r="BA278" s="36"/>
      <c r="BB278" s="36"/>
      <c r="BC278" s="36"/>
      <c r="BD278" s="36"/>
      <c r="BE278" s="36"/>
      <c r="BF278" s="36"/>
      <c r="BG278" s="36"/>
    </row>
    <row r="279" spans="1:59">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6"/>
      <c r="AY279" s="36"/>
      <c r="AZ279" s="36"/>
      <c r="BA279" s="36"/>
      <c r="BB279" s="36"/>
      <c r="BC279" s="36"/>
      <c r="BD279" s="36"/>
      <c r="BE279" s="36"/>
      <c r="BF279" s="36"/>
      <c r="BG279" s="36"/>
    </row>
    <row r="280" spans="1:59">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row>
    <row r="281" spans="1:59">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row>
    <row r="282" spans="1:59">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row>
    <row r="283" spans="1:59">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6"/>
      <c r="AY283" s="36"/>
      <c r="AZ283" s="36"/>
      <c r="BA283" s="36"/>
      <c r="BB283" s="36"/>
      <c r="BC283" s="36"/>
      <c r="BD283" s="36"/>
      <c r="BE283" s="36"/>
      <c r="BF283" s="36"/>
      <c r="BG283" s="36"/>
    </row>
    <row r="284" spans="1:59">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6"/>
      <c r="AY284" s="36"/>
      <c r="AZ284" s="36"/>
      <c r="BA284" s="36"/>
      <c r="BB284" s="36"/>
      <c r="BC284" s="36"/>
      <c r="BD284" s="36"/>
      <c r="BE284" s="36"/>
      <c r="BF284" s="36"/>
      <c r="BG284" s="36"/>
    </row>
    <row r="285" spans="1:59">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row>
    <row r="286" spans="1:59">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row>
    <row r="287" spans="1:59">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row>
    <row r="288" spans="1:59">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row>
    <row r="289" spans="1:59">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6"/>
      <c r="AY289" s="36"/>
      <c r="AZ289" s="36"/>
      <c r="BA289" s="36"/>
      <c r="BB289" s="36"/>
      <c r="BC289" s="36"/>
      <c r="BD289" s="36"/>
      <c r="BE289" s="36"/>
      <c r="BF289" s="36"/>
      <c r="BG289" s="36"/>
    </row>
    <row r="290" spans="1:59">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6"/>
      <c r="AY290" s="36"/>
      <c r="AZ290" s="36"/>
      <c r="BA290" s="36"/>
      <c r="BB290" s="36"/>
      <c r="BC290" s="36"/>
      <c r="BD290" s="36"/>
      <c r="BE290" s="36"/>
      <c r="BF290" s="36"/>
      <c r="BG290" s="36"/>
    </row>
    <row r="291" spans="1:59">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6"/>
      <c r="AY291" s="36"/>
      <c r="AZ291" s="36"/>
      <c r="BA291" s="36"/>
      <c r="BB291" s="36"/>
      <c r="BC291" s="36"/>
      <c r="BD291" s="36"/>
      <c r="BE291" s="36"/>
      <c r="BF291" s="36"/>
      <c r="BG291" s="36"/>
    </row>
    <row r="292" spans="1:59">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6"/>
      <c r="AY292" s="36"/>
      <c r="AZ292" s="36"/>
      <c r="BA292" s="36"/>
      <c r="BB292" s="36"/>
      <c r="BC292" s="36"/>
      <c r="BD292" s="36"/>
      <c r="BE292" s="36"/>
      <c r="BF292" s="36"/>
      <c r="BG292" s="36"/>
    </row>
    <row r="293" spans="1:59">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6"/>
      <c r="AY293" s="36"/>
      <c r="AZ293" s="36"/>
      <c r="BA293" s="36"/>
      <c r="BB293" s="36"/>
      <c r="BC293" s="36"/>
      <c r="BD293" s="36"/>
      <c r="BE293" s="36"/>
      <c r="BF293" s="36"/>
      <c r="BG293" s="36"/>
    </row>
    <row r="294" spans="1:59">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6"/>
      <c r="AY294" s="36"/>
      <c r="AZ294" s="36"/>
      <c r="BA294" s="36"/>
      <c r="BB294" s="36"/>
      <c r="BC294" s="36"/>
      <c r="BD294" s="36"/>
      <c r="BE294" s="36"/>
      <c r="BF294" s="36"/>
      <c r="BG294" s="36"/>
    </row>
    <row r="295" spans="1:59">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6"/>
      <c r="AY295" s="36"/>
      <c r="AZ295" s="36"/>
      <c r="BA295" s="36"/>
      <c r="BB295" s="36"/>
      <c r="BC295" s="36"/>
      <c r="BD295" s="36"/>
      <c r="BE295" s="36"/>
      <c r="BF295" s="36"/>
      <c r="BG295" s="36"/>
    </row>
    <row r="296" spans="1:59">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6"/>
      <c r="AY296" s="36"/>
      <c r="AZ296" s="36"/>
      <c r="BA296" s="36"/>
      <c r="BB296" s="36"/>
      <c r="BC296" s="36"/>
      <c r="BD296" s="36"/>
      <c r="BE296" s="36"/>
      <c r="BF296" s="36"/>
      <c r="BG296" s="36"/>
    </row>
    <row r="297" spans="1:59">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6"/>
      <c r="AY297" s="36"/>
      <c r="AZ297" s="36"/>
      <c r="BA297" s="36"/>
      <c r="BB297" s="36"/>
      <c r="BC297" s="36"/>
      <c r="BD297" s="36"/>
      <c r="BE297" s="36"/>
      <c r="BF297" s="36"/>
      <c r="BG297" s="36"/>
    </row>
    <row r="298" spans="1:59">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6"/>
      <c r="AY298" s="36"/>
      <c r="AZ298" s="36"/>
      <c r="BA298" s="36"/>
      <c r="BB298" s="36"/>
      <c r="BC298" s="36"/>
      <c r="BD298" s="36"/>
      <c r="BE298" s="36"/>
      <c r="BF298" s="36"/>
      <c r="BG298" s="36"/>
    </row>
    <row r="299" spans="1:59">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row>
    <row r="300" spans="1:59">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row>
    <row r="301" spans="1:59">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row>
    <row r="302" spans="1:59">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row>
    <row r="303" spans="1:59">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row>
    <row r="304" spans="1:59">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6"/>
      <c r="AY304" s="36"/>
      <c r="AZ304" s="36"/>
      <c r="BA304" s="36"/>
      <c r="BB304" s="36"/>
      <c r="BC304" s="36"/>
      <c r="BD304" s="36"/>
      <c r="BE304" s="36"/>
      <c r="BF304" s="36"/>
      <c r="BG304" s="36"/>
    </row>
    <row r="305" spans="1:59">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6"/>
      <c r="AY305" s="36"/>
      <c r="AZ305" s="36"/>
      <c r="BA305" s="36"/>
      <c r="BB305" s="36"/>
      <c r="BC305" s="36"/>
      <c r="BD305" s="36"/>
      <c r="BE305" s="36"/>
      <c r="BF305" s="36"/>
      <c r="BG305" s="36"/>
    </row>
    <row r="306" spans="1:59">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row>
    <row r="307" spans="1:59">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row>
    <row r="308" spans="1:59">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c r="AT308" s="36"/>
      <c r="AU308" s="36"/>
      <c r="AV308" s="36"/>
      <c r="AW308" s="36"/>
      <c r="AX308" s="36"/>
      <c r="AY308" s="36"/>
      <c r="AZ308" s="36"/>
      <c r="BA308" s="36"/>
      <c r="BB308" s="36"/>
      <c r="BC308" s="36"/>
      <c r="BD308" s="36"/>
      <c r="BE308" s="36"/>
      <c r="BF308" s="36"/>
      <c r="BG308" s="36"/>
    </row>
    <row r="309" spans="1:59">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c r="AT309" s="36"/>
      <c r="AU309" s="36"/>
      <c r="AV309" s="36"/>
      <c r="AW309" s="36"/>
      <c r="AX309" s="36"/>
      <c r="AY309" s="36"/>
      <c r="AZ309" s="36"/>
      <c r="BA309" s="36"/>
      <c r="BB309" s="36"/>
      <c r="BC309" s="36"/>
      <c r="BD309" s="36"/>
      <c r="BE309" s="36"/>
      <c r="BF309" s="36"/>
      <c r="BG309" s="36"/>
    </row>
    <row r="310" spans="1:59">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c r="AT310" s="36"/>
      <c r="AU310" s="36"/>
      <c r="AV310" s="36"/>
      <c r="AW310" s="36"/>
      <c r="AX310" s="36"/>
      <c r="AY310" s="36"/>
      <c r="AZ310" s="36"/>
      <c r="BA310" s="36"/>
      <c r="BB310" s="36"/>
      <c r="BC310" s="36"/>
      <c r="BD310" s="36"/>
      <c r="BE310" s="36"/>
      <c r="BF310" s="36"/>
      <c r="BG310" s="36"/>
    </row>
    <row r="311" spans="1:59">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row>
    <row r="312" spans="1:59">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c r="AT312" s="36"/>
      <c r="AU312" s="36"/>
      <c r="AV312" s="36"/>
      <c r="AW312" s="36"/>
      <c r="AX312" s="36"/>
      <c r="AY312" s="36"/>
      <c r="AZ312" s="36"/>
      <c r="BA312" s="36"/>
      <c r="BB312" s="36"/>
      <c r="BC312" s="36"/>
      <c r="BD312" s="36"/>
      <c r="BE312" s="36"/>
      <c r="BF312" s="36"/>
      <c r="BG312" s="36"/>
    </row>
    <row r="313" spans="1:59">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row>
    <row r="314" spans="1:59">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row>
    <row r="315" spans="1:59">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row>
    <row r="316" spans="1:59">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row>
    <row r="317" spans="1:59">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c r="AT317" s="36"/>
      <c r="AU317" s="36"/>
      <c r="AV317" s="36"/>
      <c r="AW317" s="36"/>
      <c r="AX317" s="36"/>
      <c r="AY317" s="36"/>
      <c r="AZ317" s="36"/>
      <c r="BA317" s="36"/>
      <c r="BB317" s="36"/>
      <c r="BC317" s="36"/>
      <c r="BD317" s="36"/>
      <c r="BE317" s="36"/>
      <c r="BF317" s="36"/>
      <c r="BG317" s="36"/>
    </row>
    <row r="318" spans="1:59">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row>
    <row r="319" spans="1:59">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row>
    <row r="320" spans="1:59">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row>
    <row r="321" spans="1:59">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row>
    <row r="322" spans="1:59">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row>
    <row r="323" spans="1:59">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row>
    <row r="324" spans="1:59">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row>
    <row r="325" spans="1:59">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row>
    <row r="326" spans="1:59">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row>
    <row r="327" spans="1:59">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c r="AT327" s="36"/>
      <c r="AU327" s="36"/>
      <c r="AV327" s="36"/>
      <c r="AW327" s="36"/>
      <c r="AX327" s="36"/>
      <c r="AY327" s="36"/>
      <c r="AZ327" s="36"/>
      <c r="BA327" s="36"/>
      <c r="BB327" s="36"/>
      <c r="BC327" s="36"/>
      <c r="BD327" s="36"/>
      <c r="BE327" s="36"/>
      <c r="BF327" s="36"/>
      <c r="BG327" s="36"/>
    </row>
    <row r="328" spans="1:59">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c r="AT328" s="36"/>
      <c r="AU328" s="36"/>
      <c r="AV328" s="36"/>
      <c r="AW328" s="36"/>
      <c r="AX328" s="36"/>
      <c r="AY328" s="36"/>
      <c r="AZ328" s="36"/>
      <c r="BA328" s="36"/>
      <c r="BB328" s="36"/>
      <c r="BC328" s="36"/>
      <c r="BD328" s="36"/>
      <c r="BE328" s="36"/>
      <c r="BF328" s="36"/>
      <c r="BG328" s="36"/>
    </row>
    <row r="329" spans="1:59">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c r="AT329" s="36"/>
      <c r="AU329" s="36"/>
      <c r="AV329" s="36"/>
      <c r="AW329" s="36"/>
      <c r="AX329" s="36"/>
      <c r="AY329" s="36"/>
      <c r="AZ329" s="36"/>
      <c r="BA329" s="36"/>
      <c r="BB329" s="36"/>
      <c r="BC329" s="36"/>
      <c r="BD329" s="36"/>
      <c r="BE329" s="36"/>
      <c r="BF329" s="36"/>
      <c r="BG329" s="36"/>
    </row>
    <row r="330" spans="1:59">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c r="AT330" s="36"/>
      <c r="AU330" s="36"/>
      <c r="AV330" s="36"/>
      <c r="AW330" s="36"/>
      <c r="AX330" s="36"/>
      <c r="AY330" s="36"/>
      <c r="AZ330" s="36"/>
      <c r="BA330" s="36"/>
      <c r="BB330" s="36"/>
      <c r="BC330" s="36"/>
      <c r="BD330" s="36"/>
      <c r="BE330" s="36"/>
      <c r="BF330" s="36"/>
      <c r="BG330" s="36"/>
    </row>
    <row r="331" spans="1:59">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c r="AT331" s="36"/>
      <c r="AU331" s="36"/>
      <c r="AV331" s="36"/>
      <c r="AW331" s="36"/>
      <c r="AX331" s="36"/>
      <c r="AY331" s="36"/>
      <c r="AZ331" s="36"/>
      <c r="BA331" s="36"/>
      <c r="BB331" s="36"/>
      <c r="BC331" s="36"/>
      <c r="BD331" s="36"/>
      <c r="BE331" s="36"/>
      <c r="BF331" s="36"/>
      <c r="BG331" s="36"/>
    </row>
    <row r="332" spans="1:59">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c r="AT332" s="36"/>
      <c r="AU332" s="36"/>
      <c r="AV332" s="36"/>
      <c r="AW332" s="36"/>
      <c r="AX332" s="36"/>
      <c r="AY332" s="36"/>
      <c r="AZ332" s="36"/>
      <c r="BA332" s="36"/>
      <c r="BB332" s="36"/>
      <c r="BC332" s="36"/>
      <c r="BD332" s="36"/>
      <c r="BE332" s="36"/>
      <c r="BF332" s="36"/>
      <c r="BG332" s="36"/>
    </row>
    <row r="333" spans="1:59">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c r="AT333" s="36"/>
      <c r="AU333" s="36"/>
      <c r="AV333" s="36"/>
      <c r="AW333" s="36"/>
      <c r="AX333" s="36"/>
      <c r="AY333" s="36"/>
      <c r="AZ333" s="36"/>
      <c r="BA333" s="36"/>
      <c r="BB333" s="36"/>
      <c r="BC333" s="36"/>
      <c r="BD333" s="36"/>
      <c r="BE333" s="36"/>
      <c r="BF333" s="36"/>
      <c r="BG333" s="36"/>
    </row>
    <row r="334" spans="1:59">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c r="AT334" s="36"/>
      <c r="AU334" s="36"/>
      <c r="AV334" s="36"/>
      <c r="AW334" s="36"/>
      <c r="AX334" s="36"/>
      <c r="AY334" s="36"/>
      <c r="AZ334" s="36"/>
      <c r="BA334" s="36"/>
      <c r="BB334" s="36"/>
      <c r="BC334" s="36"/>
      <c r="BD334" s="36"/>
      <c r="BE334" s="36"/>
      <c r="BF334" s="36"/>
      <c r="BG334" s="36"/>
    </row>
    <row r="335" spans="1:59">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c r="AT335" s="36"/>
      <c r="AU335" s="36"/>
      <c r="AV335" s="36"/>
      <c r="AW335" s="36"/>
      <c r="AX335" s="36"/>
      <c r="AY335" s="36"/>
      <c r="AZ335" s="36"/>
      <c r="BA335" s="36"/>
      <c r="BB335" s="36"/>
      <c r="BC335" s="36"/>
      <c r="BD335" s="36"/>
      <c r="BE335" s="36"/>
      <c r="BF335" s="36"/>
      <c r="BG335" s="36"/>
    </row>
    <row r="336" spans="1:59">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c r="AT336" s="36"/>
      <c r="AU336" s="36"/>
      <c r="AV336" s="36"/>
      <c r="AW336" s="36"/>
      <c r="AX336" s="36"/>
      <c r="AY336" s="36"/>
      <c r="AZ336" s="36"/>
      <c r="BA336" s="36"/>
      <c r="BB336" s="36"/>
      <c r="BC336" s="36"/>
      <c r="BD336" s="36"/>
      <c r="BE336" s="36"/>
      <c r="BF336" s="36"/>
      <c r="BG336" s="36"/>
    </row>
    <row r="337" spans="1:59">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c r="AT337" s="36"/>
      <c r="AU337" s="36"/>
      <c r="AV337" s="36"/>
      <c r="AW337" s="36"/>
      <c r="AX337" s="36"/>
      <c r="AY337" s="36"/>
      <c r="AZ337" s="36"/>
      <c r="BA337" s="36"/>
      <c r="BB337" s="36"/>
      <c r="BC337" s="36"/>
      <c r="BD337" s="36"/>
      <c r="BE337" s="36"/>
      <c r="BF337" s="36"/>
      <c r="BG337" s="36"/>
    </row>
    <row r="338" spans="1:59">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c r="AT338" s="36"/>
      <c r="AU338" s="36"/>
      <c r="AV338" s="36"/>
      <c r="AW338" s="36"/>
      <c r="AX338" s="36"/>
      <c r="AY338" s="36"/>
      <c r="AZ338" s="36"/>
      <c r="BA338" s="36"/>
      <c r="BB338" s="36"/>
      <c r="BC338" s="36"/>
      <c r="BD338" s="36"/>
      <c r="BE338" s="36"/>
      <c r="BF338" s="36"/>
      <c r="BG338" s="36"/>
    </row>
    <row r="339" spans="1:59">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c r="AT339" s="36"/>
      <c r="AU339" s="36"/>
      <c r="AV339" s="36"/>
      <c r="AW339" s="36"/>
      <c r="AX339" s="36"/>
      <c r="AY339" s="36"/>
      <c r="AZ339" s="36"/>
      <c r="BA339" s="36"/>
      <c r="BB339" s="36"/>
      <c r="BC339" s="36"/>
      <c r="BD339" s="36"/>
      <c r="BE339" s="36"/>
      <c r="BF339" s="36"/>
      <c r="BG339" s="36"/>
    </row>
    <row r="340" spans="1:59">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c r="AT340" s="36"/>
      <c r="AU340" s="36"/>
      <c r="AV340" s="36"/>
      <c r="AW340" s="36"/>
      <c r="AX340" s="36"/>
      <c r="AY340" s="36"/>
      <c r="AZ340" s="36"/>
      <c r="BA340" s="36"/>
      <c r="BB340" s="36"/>
      <c r="BC340" s="36"/>
      <c r="BD340" s="36"/>
      <c r="BE340" s="36"/>
      <c r="BF340" s="36"/>
      <c r="BG340" s="36"/>
    </row>
    <row r="341" spans="1:59">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c r="AT341" s="36"/>
      <c r="AU341" s="36"/>
      <c r="AV341" s="36"/>
      <c r="AW341" s="36"/>
      <c r="AX341" s="36"/>
      <c r="AY341" s="36"/>
      <c r="AZ341" s="36"/>
      <c r="BA341" s="36"/>
      <c r="BB341" s="36"/>
      <c r="BC341" s="36"/>
      <c r="BD341" s="36"/>
      <c r="BE341" s="36"/>
      <c r="BF341" s="36"/>
      <c r="BG341" s="36"/>
    </row>
    <row r="342" spans="1:59">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c r="AT342" s="36"/>
      <c r="AU342" s="36"/>
      <c r="AV342" s="36"/>
      <c r="AW342" s="36"/>
      <c r="AX342" s="36"/>
      <c r="AY342" s="36"/>
      <c r="AZ342" s="36"/>
      <c r="BA342" s="36"/>
      <c r="BB342" s="36"/>
      <c r="BC342" s="36"/>
      <c r="BD342" s="36"/>
      <c r="BE342" s="36"/>
      <c r="BF342" s="36"/>
      <c r="BG342" s="36"/>
    </row>
    <row r="343" spans="1:59">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c r="AT343" s="36"/>
      <c r="AU343" s="36"/>
      <c r="AV343" s="36"/>
      <c r="AW343" s="36"/>
      <c r="AX343" s="36"/>
      <c r="AY343" s="36"/>
      <c r="AZ343" s="36"/>
      <c r="BA343" s="36"/>
      <c r="BB343" s="36"/>
      <c r="BC343" s="36"/>
      <c r="BD343" s="36"/>
      <c r="BE343" s="36"/>
      <c r="BF343" s="36"/>
      <c r="BG343" s="36"/>
    </row>
    <row r="344" spans="1:59">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c r="AT344" s="36"/>
      <c r="AU344" s="36"/>
      <c r="AV344" s="36"/>
      <c r="AW344" s="36"/>
      <c r="AX344" s="36"/>
      <c r="AY344" s="36"/>
      <c r="AZ344" s="36"/>
      <c r="BA344" s="36"/>
      <c r="BB344" s="36"/>
      <c r="BC344" s="36"/>
      <c r="BD344" s="36"/>
      <c r="BE344" s="36"/>
      <c r="BF344" s="36"/>
      <c r="BG344" s="36"/>
    </row>
    <row r="345" spans="1:59">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c r="AT345" s="36"/>
      <c r="AU345" s="36"/>
      <c r="AV345" s="36"/>
      <c r="AW345" s="36"/>
      <c r="AX345" s="36"/>
      <c r="AY345" s="36"/>
      <c r="AZ345" s="36"/>
      <c r="BA345" s="36"/>
      <c r="BB345" s="36"/>
      <c r="BC345" s="36"/>
      <c r="BD345" s="36"/>
      <c r="BE345" s="36"/>
      <c r="BF345" s="36"/>
      <c r="BG345" s="36"/>
    </row>
    <row r="346" spans="1:59">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c r="AT346" s="36"/>
      <c r="AU346" s="36"/>
      <c r="AV346" s="36"/>
      <c r="AW346" s="36"/>
      <c r="AX346" s="36"/>
      <c r="AY346" s="36"/>
      <c r="AZ346" s="36"/>
      <c r="BA346" s="36"/>
      <c r="BB346" s="36"/>
      <c r="BC346" s="36"/>
      <c r="BD346" s="36"/>
      <c r="BE346" s="36"/>
      <c r="BF346" s="36"/>
      <c r="BG346" s="36"/>
    </row>
    <row r="347" spans="1:59">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c r="AT347" s="36"/>
      <c r="AU347" s="36"/>
      <c r="AV347" s="36"/>
      <c r="AW347" s="36"/>
      <c r="AX347" s="36"/>
      <c r="AY347" s="36"/>
      <c r="AZ347" s="36"/>
      <c r="BA347" s="36"/>
      <c r="BB347" s="36"/>
      <c r="BC347" s="36"/>
      <c r="BD347" s="36"/>
      <c r="BE347" s="36"/>
      <c r="BF347" s="36"/>
      <c r="BG347" s="36"/>
    </row>
    <row r="348" spans="1:59">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c r="AT348" s="36"/>
      <c r="AU348" s="36"/>
      <c r="AV348" s="36"/>
      <c r="AW348" s="36"/>
      <c r="AX348" s="36"/>
      <c r="AY348" s="36"/>
      <c r="AZ348" s="36"/>
      <c r="BA348" s="36"/>
      <c r="BB348" s="36"/>
      <c r="BC348" s="36"/>
      <c r="BD348" s="36"/>
      <c r="BE348" s="36"/>
      <c r="BF348" s="36"/>
      <c r="BG348" s="36"/>
    </row>
    <row r="349" spans="1:59">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c r="AT349" s="36"/>
      <c r="AU349" s="36"/>
      <c r="AV349" s="36"/>
      <c r="AW349" s="36"/>
      <c r="AX349" s="36"/>
      <c r="AY349" s="36"/>
      <c r="AZ349" s="36"/>
      <c r="BA349" s="36"/>
      <c r="BB349" s="36"/>
      <c r="BC349" s="36"/>
      <c r="BD349" s="36"/>
      <c r="BE349" s="36"/>
      <c r="BF349" s="36"/>
      <c r="BG349" s="36"/>
    </row>
    <row r="350" spans="1:59">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c r="AT350" s="36"/>
      <c r="AU350" s="36"/>
      <c r="AV350" s="36"/>
      <c r="AW350" s="36"/>
      <c r="AX350" s="36"/>
      <c r="AY350" s="36"/>
      <c r="AZ350" s="36"/>
      <c r="BA350" s="36"/>
      <c r="BB350" s="36"/>
      <c r="BC350" s="36"/>
      <c r="BD350" s="36"/>
      <c r="BE350" s="36"/>
      <c r="BF350" s="36"/>
      <c r="BG350" s="36"/>
    </row>
    <row r="351" spans="1:59">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c r="AT351" s="36"/>
      <c r="AU351" s="36"/>
      <c r="AV351" s="36"/>
      <c r="AW351" s="36"/>
      <c r="AX351" s="36"/>
      <c r="AY351" s="36"/>
      <c r="AZ351" s="36"/>
      <c r="BA351" s="36"/>
      <c r="BB351" s="36"/>
      <c r="BC351" s="36"/>
      <c r="BD351" s="36"/>
      <c r="BE351" s="36"/>
      <c r="BF351" s="36"/>
      <c r="BG351" s="36"/>
    </row>
    <row r="352" spans="1:59">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c r="AT352" s="36"/>
      <c r="AU352" s="36"/>
      <c r="AV352" s="36"/>
      <c r="AW352" s="36"/>
      <c r="AX352" s="36"/>
      <c r="AY352" s="36"/>
      <c r="AZ352" s="36"/>
      <c r="BA352" s="36"/>
      <c r="BB352" s="36"/>
      <c r="BC352" s="36"/>
      <c r="BD352" s="36"/>
      <c r="BE352" s="36"/>
      <c r="BF352" s="36"/>
      <c r="BG352" s="36"/>
    </row>
    <row r="353" spans="1:59">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c r="AT353" s="36"/>
      <c r="AU353" s="36"/>
      <c r="AV353" s="36"/>
      <c r="AW353" s="36"/>
      <c r="AX353" s="36"/>
      <c r="AY353" s="36"/>
      <c r="AZ353" s="36"/>
      <c r="BA353" s="36"/>
      <c r="BB353" s="36"/>
      <c r="BC353" s="36"/>
      <c r="BD353" s="36"/>
      <c r="BE353" s="36"/>
      <c r="BF353" s="36"/>
      <c r="BG353" s="36"/>
    </row>
    <row r="354" spans="1:59">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c r="AT354" s="36"/>
      <c r="AU354" s="36"/>
      <c r="AV354" s="36"/>
      <c r="AW354" s="36"/>
      <c r="AX354" s="36"/>
      <c r="AY354" s="36"/>
      <c r="AZ354" s="36"/>
      <c r="BA354" s="36"/>
      <c r="BB354" s="36"/>
      <c r="BC354" s="36"/>
      <c r="BD354" s="36"/>
      <c r="BE354" s="36"/>
      <c r="BF354" s="36"/>
      <c r="BG354" s="36"/>
    </row>
    <row r="355" spans="1:59">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c r="AT355" s="36"/>
      <c r="AU355" s="36"/>
      <c r="AV355" s="36"/>
      <c r="AW355" s="36"/>
      <c r="AX355" s="36"/>
      <c r="AY355" s="36"/>
      <c r="AZ355" s="36"/>
      <c r="BA355" s="36"/>
      <c r="BB355" s="36"/>
      <c r="BC355" s="36"/>
      <c r="BD355" s="36"/>
      <c r="BE355" s="36"/>
      <c r="BF355" s="36"/>
      <c r="BG355" s="36"/>
    </row>
    <row r="356" spans="1:59">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c r="AT356" s="36"/>
      <c r="AU356" s="36"/>
      <c r="AV356" s="36"/>
      <c r="AW356" s="36"/>
      <c r="AX356" s="36"/>
      <c r="AY356" s="36"/>
      <c r="AZ356" s="36"/>
      <c r="BA356" s="36"/>
      <c r="BB356" s="36"/>
      <c r="BC356" s="36"/>
      <c r="BD356" s="36"/>
      <c r="BE356" s="36"/>
      <c r="BF356" s="36"/>
      <c r="BG356" s="36"/>
    </row>
    <row r="357" spans="1:59">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c r="AT357" s="36"/>
      <c r="AU357" s="36"/>
      <c r="AV357" s="36"/>
      <c r="AW357" s="36"/>
      <c r="AX357" s="36"/>
      <c r="AY357" s="36"/>
      <c r="AZ357" s="36"/>
      <c r="BA357" s="36"/>
      <c r="BB357" s="36"/>
      <c r="BC357" s="36"/>
      <c r="BD357" s="36"/>
      <c r="BE357" s="36"/>
      <c r="BF357" s="36"/>
      <c r="BG357" s="36"/>
    </row>
    <row r="358" spans="1:59">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c r="AT358" s="36"/>
      <c r="AU358" s="36"/>
      <c r="AV358" s="36"/>
      <c r="AW358" s="36"/>
      <c r="AX358" s="36"/>
      <c r="AY358" s="36"/>
      <c r="AZ358" s="36"/>
      <c r="BA358" s="36"/>
      <c r="BB358" s="36"/>
      <c r="BC358" s="36"/>
      <c r="BD358" s="36"/>
      <c r="BE358" s="36"/>
      <c r="BF358" s="36"/>
      <c r="BG358" s="36"/>
    </row>
    <row r="359" spans="1:59">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c r="AT359" s="36"/>
      <c r="AU359" s="36"/>
      <c r="AV359" s="36"/>
      <c r="AW359" s="36"/>
      <c r="AX359" s="36"/>
      <c r="AY359" s="36"/>
      <c r="AZ359" s="36"/>
      <c r="BA359" s="36"/>
      <c r="BB359" s="36"/>
      <c r="BC359" s="36"/>
      <c r="BD359" s="36"/>
      <c r="BE359" s="36"/>
      <c r="BF359" s="36"/>
      <c r="BG359" s="36"/>
    </row>
    <row r="360" spans="1:59">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36"/>
      <c r="AU360" s="36"/>
      <c r="AV360" s="36"/>
      <c r="AW360" s="36"/>
      <c r="AX360" s="36"/>
      <c r="AY360" s="36"/>
      <c r="AZ360" s="36"/>
      <c r="BA360" s="36"/>
      <c r="BB360" s="36"/>
      <c r="BC360" s="36"/>
      <c r="BD360" s="36"/>
      <c r="BE360" s="36"/>
      <c r="BF360" s="36"/>
      <c r="BG360" s="36"/>
    </row>
    <row r="361" spans="1:59">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c r="AT361" s="36"/>
      <c r="AU361" s="36"/>
      <c r="AV361" s="36"/>
      <c r="AW361" s="36"/>
      <c r="AX361" s="36"/>
      <c r="AY361" s="36"/>
      <c r="AZ361" s="36"/>
      <c r="BA361" s="36"/>
      <c r="BB361" s="36"/>
      <c r="BC361" s="36"/>
      <c r="BD361" s="36"/>
      <c r="BE361" s="36"/>
      <c r="BF361" s="36"/>
      <c r="BG361" s="36"/>
    </row>
    <row r="362" spans="1:59">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c r="AT362" s="36"/>
      <c r="AU362" s="36"/>
      <c r="AV362" s="36"/>
      <c r="AW362" s="36"/>
      <c r="AX362" s="36"/>
      <c r="AY362" s="36"/>
      <c r="AZ362" s="36"/>
      <c r="BA362" s="36"/>
      <c r="BB362" s="36"/>
      <c r="BC362" s="36"/>
      <c r="BD362" s="36"/>
      <c r="BE362" s="36"/>
      <c r="BF362" s="36"/>
      <c r="BG362" s="36"/>
    </row>
    <row r="363" spans="1:59">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c r="AT363" s="36"/>
      <c r="AU363" s="36"/>
      <c r="AV363" s="36"/>
      <c r="AW363" s="36"/>
      <c r="AX363" s="36"/>
      <c r="AY363" s="36"/>
      <c r="AZ363" s="36"/>
      <c r="BA363" s="36"/>
      <c r="BB363" s="36"/>
      <c r="BC363" s="36"/>
      <c r="BD363" s="36"/>
      <c r="BE363" s="36"/>
      <c r="BF363" s="36"/>
      <c r="BG363" s="36"/>
    </row>
    <row r="364" spans="1:59">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c r="AT364" s="36"/>
      <c r="AU364" s="36"/>
      <c r="AV364" s="36"/>
      <c r="AW364" s="36"/>
      <c r="AX364" s="36"/>
      <c r="AY364" s="36"/>
      <c r="AZ364" s="36"/>
      <c r="BA364" s="36"/>
      <c r="BB364" s="36"/>
      <c r="BC364" s="36"/>
      <c r="BD364" s="36"/>
      <c r="BE364" s="36"/>
      <c r="BF364" s="36"/>
      <c r="BG364" s="36"/>
    </row>
    <row r="365" spans="1:59">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c r="AT365" s="36"/>
      <c r="AU365" s="36"/>
      <c r="AV365" s="36"/>
      <c r="AW365" s="36"/>
      <c r="AX365" s="36"/>
      <c r="AY365" s="36"/>
      <c r="AZ365" s="36"/>
      <c r="BA365" s="36"/>
      <c r="BB365" s="36"/>
      <c r="BC365" s="36"/>
      <c r="BD365" s="36"/>
      <c r="BE365" s="36"/>
      <c r="BF365" s="36"/>
      <c r="BG365" s="36"/>
    </row>
    <row r="366" spans="1:59">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c r="AT366" s="36"/>
      <c r="AU366" s="36"/>
      <c r="AV366" s="36"/>
      <c r="AW366" s="36"/>
      <c r="AX366" s="36"/>
      <c r="AY366" s="36"/>
      <c r="AZ366" s="36"/>
      <c r="BA366" s="36"/>
      <c r="BB366" s="36"/>
      <c r="BC366" s="36"/>
      <c r="BD366" s="36"/>
      <c r="BE366" s="36"/>
      <c r="BF366" s="36"/>
      <c r="BG366" s="36"/>
    </row>
    <row r="367" spans="1:59">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c r="AT367" s="36"/>
      <c r="AU367" s="36"/>
      <c r="AV367" s="36"/>
      <c r="AW367" s="36"/>
      <c r="AX367" s="36"/>
      <c r="AY367" s="36"/>
      <c r="AZ367" s="36"/>
      <c r="BA367" s="36"/>
      <c r="BB367" s="36"/>
      <c r="BC367" s="36"/>
      <c r="BD367" s="36"/>
      <c r="BE367" s="36"/>
      <c r="BF367" s="36"/>
      <c r="BG367" s="36"/>
    </row>
    <row r="368" spans="1:59">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c r="AT368" s="36"/>
      <c r="AU368" s="36"/>
      <c r="AV368" s="36"/>
      <c r="AW368" s="36"/>
      <c r="AX368" s="36"/>
      <c r="AY368" s="36"/>
      <c r="AZ368" s="36"/>
      <c r="BA368" s="36"/>
      <c r="BB368" s="36"/>
      <c r="BC368" s="36"/>
      <c r="BD368" s="36"/>
      <c r="BE368" s="36"/>
      <c r="BF368" s="36"/>
      <c r="BG368" s="36"/>
    </row>
    <row r="369" spans="1:59">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c r="AT369" s="36"/>
      <c r="AU369" s="36"/>
      <c r="AV369" s="36"/>
      <c r="AW369" s="36"/>
      <c r="AX369" s="36"/>
      <c r="AY369" s="36"/>
      <c r="AZ369" s="36"/>
      <c r="BA369" s="36"/>
      <c r="BB369" s="36"/>
      <c r="BC369" s="36"/>
      <c r="BD369" s="36"/>
      <c r="BE369" s="36"/>
      <c r="BF369" s="36"/>
      <c r="BG369" s="36"/>
    </row>
    <row r="370" spans="1:59">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c r="AT370" s="36"/>
      <c r="AU370" s="36"/>
      <c r="AV370" s="36"/>
      <c r="AW370" s="36"/>
      <c r="AX370" s="36"/>
      <c r="AY370" s="36"/>
      <c r="AZ370" s="36"/>
      <c r="BA370" s="36"/>
      <c r="BB370" s="36"/>
      <c r="BC370" s="36"/>
      <c r="BD370" s="36"/>
      <c r="BE370" s="36"/>
      <c r="BF370" s="36"/>
      <c r="BG370" s="36"/>
    </row>
    <row r="371" spans="1:59">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c r="AT371" s="36"/>
      <c r="AU371" s="36"/>
      <c r="AV371" s="36"/>
      <c r="AW371" s="36"/>
      <c r="AX371" s="36"/>
      <c r="AY371" s="36"/>
      <c r="AZ371" s="36"/>
      <c r="BA371" s="36"/>
      <c r="BB371" s="36"/>
      <c r="BC371" s="36"/>
      <c r="BD371" s="36"/>
      <c r="BE371" s="36"/>
      <c r="BF371" s="36"/>
      <c r="BG371" s="36"/>
    </row>
    <row r="372" spans="1:59">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c r="AT372" s="36"/>
      <c r="AU372" s="36"/>
      <c r="AV372" s="36"/>
      <c r="AW372" s="36"/>
      <c r="AX372" s="36"/>
      <c r="AY372" s="36"/>
      <c r="AZ372" s="36"/>
      <c r="BA372" s="36"/>
      <c r="BB372" s="36"/>
      <c r="BC372" s="36"/>
      <c r="BD372" s="36"/>
      <c r="BE372" s="36"/>
      <c r="BF372" s="36"/>
      <c r="BG372" s="36"/>
    </row>
    <row r="373" spans="1:59">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c r="AT373" s="36"/>
      <c r="AU373" s="36"/>
      <c r="AV373" s="36"/>
      <c r="AW373" s="36"/>
      <c r="AX373" s="36"/>
      <c r="AY373" s="36"/>
      <c r="AZ373" s="36"/>
      <c r="BA373" s="36"/>
      <c r="BB373" s="36"/>
      <c r="BC373" s="36"/>
      <c r="BD373" s="36"/>
      <c r="BE373" s="36"/>
      <c r="BF373" s="36"/>
      <c r="BG373" s="36"/>
    </row>
    <row r="374" spans="1:59">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c r="AT374" s="36"/>
      <c r="AU374" s="36"/>
      <c r="AV374" s="36"/>
      <c r="AW374" s="36"/>
      <c r="AX374" s="36"/>
      <c r="AY374" s="36"/>
      <c r="AZ374" s="36"/>
      <c r="BA374" s="36"/>
      <c r="BB374" s="36"/>
      <c r="BC374" s="36"/>
      <c r="BD374" s="36"/>
      <c r="BE374" s="36"/>
      <c r="BF374" s="36"/>
      <c r="BG374" s="36"/>
    </row>
    <row r="375" spans="1:59">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c r="AT375" s="36"/>
      <c r="AU375" s="36"/>
      <c r="AV375" s="36"/>
      <c r="AW375" s="36"/>
      <c r="AX375" s="36"/>
      <c r="AY375" s="36"/>
      <c r="AZ375" s="36"/>
      <c r="BA375" s="36"/>
      <c r="BB375" s="36"/>
      <c r="BC375" s="36"/>
      <c r="BD375" s="36"/>
      <c r="BE375" s="36"/>
      <c r="BF375" s="36"/>
      <c r="BG375" s="36"/>
    </row>
    <row r="376" spans="1:59">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c r="AT376" s="36"/>
      <c r="AU376" s="36"/>
      <c r="AV376" s="36"/>
      <c r="AW376" s="36"/>
      <c r="AX376" s="36"/>
      <c r="AY376" s="36"/>
      <c r="AZ376" s="36"/>
      <c r="BA376" s="36"/>
      <c r="BB376" s="36"/>
      <c r="BC376" s="36"/>
      <c r="BD376" s="36"/>
      <c r="BE376" s="36"/>
      <c r="BF376" s="36"/>
      <c r="BG376" s="36"/>
    </row>
    <row r="377" spans="1:59">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c r="AT377" s="36"/>
      <c r="AU377" s="36"/>
      <c r="AV377" s="36"/>
      <c r="AW377" s="36"/>
      <c r="AX377" s="36"/>
      <c r="AY377" s="36"/>
      <c r="AZ377" s="36"/>
      <c r="BA377" s="36"/>
      <c r="BB377" s="36"/>
      <c r="BC377" s="36"/>
      <c r="BD377" s="36"/>
      <c r="BE377" s="36"/>
      <c r="BF377" s="36"/>
      <c r="BG377" s="36"/>
    </row>
    <row r="378" spans="1:59">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c r="AT378" s="36"/>
      <c r="AU378" s="36"/>
      <c r="AV378" s="36"/>
      <c r="AW378" s="36"/>
      <c r="AX378" s="36"/>
      <c r="AY378" s="36"/>
      <c r="AZ378" s="36"/>
      <c r="BA378" s="36"/>
      <c r="BB378" s="36"/>
      <c r="BC378" s="36"/>
      <c r="BD378" s="36"/>
      <c r="BE378" s="36"/>
      <c r="BF378" s="36"/>
      <c r="BG378" s="36"/>
    </row>
    <row r="379" spans="1:59">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c r="AT379" s="36"/>
      <c r="AU379" s="36"/>
      <c r="AV379" s="36"/>
      <c r="AW379" s="36"/>
      <c r="AX379" s="36"/>
      <c r="AY379" s="36"/>
      <c r="AZ379" s="36"/>
      <c r="BA379" s="36"/>
      <c r="BB379" s="36"/>
      <c r="BC379" s="36"/>
      <c r="BD379" s="36"/>
      <c r="BE379" s="36"/>
      <c r="BF379" s="36"/>
      <c r="BG379" s="36"/>
    </row>
    <row r="380" spans="1:59">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c r="AT380" s="36"/>
      <c r="AU380" s="36"/>
      <c r="AV380" s="36"/>
      <c r="AW380" s="36"/>
      <c r="AX380" s="36"/>
      <c r="AY380" s="36"/>
      <c r="AZ380" s="36"/>
      <c r="BA380" s="36"/>
      <c r="BB380" s="36"/>
      <c r="BC380" s="36"/>
      <c r="BD380" s="36"/>
      <c r="BE380" s="36"/>
      <c r="BF380" s="36"/>
      <c r="BG380" s="36"/>
    </row>
    <row r="381" spans="1:59">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c r="AT381" s="36"/>
      <c r="AU381" s="36"/>
      <c r="AV381" s="36"/>
      <c r="AW381" s="36"/>
      <c r="AX381" s="36"/>
      <c r="AY381" s="36"/>
      <c r="AZ381" s="36"/>
      <c r="BA381" s="36"/>
      <c r="BB381" s="36"/>
      <c r="BC381" s="36"/>
      <c r="BD381" s="36"/>
      <c r="BE381" s="36"/>
      <c r="BF381" s="36"/>
      <c r="BG381" s="36"/>
    </row>
    <row r="382" spans="1:59">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c r="AT382" s="36"/>
      <c r="AU382" s="36"/>
      <c r="AV382" s="36"/>
      <c r="AW382" s="36"/>
      <c r="AX382" s="36"/>
      <c r="AY382" s="36"/>
      <c r="AZ382" s="36"/>
      <c r="BA382" s="36"/>
      <c r="BB382" s="36"/>
      <c r="BC382" s="36"/>
      <c r="BD382" s="36"/>
      <c r="BE382" s="36"/>
      <c r="BF382" s="36"/>
      <c r="BG382" s="36"/>
    </row>
    <row r="383" spans="1:59">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c r="AT383" s="36"/>
      <c r="AU383" s="36"/>
      <c r="AV383" s="36"/>
      <c r="AW383" s="36"/>
      <c r="AX383" s="36"/>
      <c r="AY383" s="36"/>
      <c r="AZ383" s="36"/>
      <c r="BA383" s="36"/>
      <c r="BB383" s="36"/>
      <c r="BC383" s="36"/>
      <c r="BD383" s="36"/>
      <c r="BE383" s="36"/>
      <c r="BF383" s="36"/>
      <c r="BG383" s="36"/>
    </row>
    <row r="384" spans="1:59">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c r="AT384" s="36"/>
      <c r="AU384" s="36"/>
      <c r="AV384" s="36"/>
      <c r="AW384" s="36"/>
      <c r="AX384" s="36"/>
      <c r="AY384" s="36"/>
      <c r="AZ384" s="36"/>
      <c r="BA384" s="36"/>
      <c r="BB384" s="36"/>
      <c r="BC384" s="36"/>
      <c r="BD384" s="36"/>
      <c r="BE384" s="36"/>
      <c r="BF384" s="36"/>
      <c r="BG384" s="36"/>
    </row>
    <row r="385" spans="1:59">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c r="AT385" s="36"/>
      <c r="AU385" s="36"/>
      <c r="AV385" s="36"/>
      <c r="AW385" s="36"/>
      <c r="AX385" s="36"/>
      <c r="AY385" s="36"/>
      <c r="AZ385" s="36"/>
      <c r="BA385" s="36"/>
      <c r="BB385" s="36"/>
      <c r="BC385" s="36"/>
      <c r="BD385" s="36"/>
      <c r="BE385" s="36"/>
      <c r="BF385" s="36"/>
      <c r="BG385" s="36"/>
    </row>
    <row r="386" spans="1:59">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c r="AT386" s="36"/>
      <c r="AU386" s="36"/>
      <c r="AV386" s="36"/>
      <c r="AW386" s="36"/>
      <c r="AX386" s="36"/>
      <c r="AY386" s="36"/>
      <c r="AZ386" s="36"/>
      <c r="BA386" s="36"/>
      <c r="BB386" s="36"/>
      <c r="BC386" s="36"/>
      <c r="BD386" s="36"/>
      <c r="BE386" s="36"/>
      <c r="BF386" s="36"/>
      <c r="BG386" s="36"/>
    </row>
    <row r="387" spans="1:59">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c r="AT387" s="36"/>
      <c r="AU387" s="36"/>
      <c r="AV387" s="36"/>
      <c r="AW387" s="36"/>
      <c r="AX387" s="36"/>
      <c r="AY387" s="36"/>
      <c r="AZ387" s="36"/>
      <c r="BA387" s="36"/>
      <c r="BB387" s="36"/>
      <c r="BC387" s="36"/>
      <c r="BD387" s="36"/>
      <c r="BE387" s="36"/>
      <c r="BF387" s="36"/>
      <c r="BG387" s="36"/>
    </row>
    <row r="388" spans="1:59">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c r="AT388" s="36"/>
      <c r="AU388" s="36"/>
      <c r="AV388" s="36"/>
      <c r="AW388" s="36"/>
      <c r="AX388" s="36"/>
      <c r="AY388" s="36"/>
      <c r="AZ388" s="36"/>
      <c r="BA388" s="36"/>
      <c r="BB388" s="36"/>
      <c r="BC388" s="36"/>
      <c r="BD388" s="36"/>
      <c r="BE388" s="36"/>
      <c r="BF388" s="36"/>
      <c r="BG388" s="36"/>
    </row>
    <row r="389" spans="1:59">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c r="AT389" s="36"/>
      <c r="AU389" s="36"/>
      <c r="AV389" s="36"/>
      <c r="AW389" s="36"/>
      <c r="AX389" s="36"/>
      <c r="AY389" s="36"/>
      <c r="AZ389" s="36"/>
      <c r="BA389" s="36"/>
      <c r="BB389" s="36"/>
      <c r="BC389" s="36"/>
      <c r="BD389" s="36"/>
      <c r="BE389" s="36"/>
      <c r="BF389" s="36"/>
      <c r="BG389" s="36"/>
    </row>
    <row r="390" spans="1:59">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c r="AT390" s="36"/>
      <c r="AU390" s="36"/>
      <c r="AV390" s="36"/>
      <c r="AW390" s="36"/>
      <c r="AX390" s="36"/>
      <c r="AY390" s="36"/>
      <c r="AZ390" s="36"/>
      <c r="BA390" s="36"/>
      <c r="BB390" s="36"/>
      <c r="BC390" s="36"/>
      <c r="BD390" s="36"/>
      <c r="BE390" s="36"/>
      <c r="BF390" s="36"/>
      <c r="BG390" s="36"/>
    </row>
    <row r="391" spans="1:59">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c r="AT391" s="36"/>
      <c r="AU391" s="36"/>
      <c r="AV391" s="36"/>
      <c r="AW391" s="36"/>
      <c r="AX391" s="36"/>
      <c r="AY391" s="36"/>
      <c r="AZ391" s="36"/>
      <c r="BA391" s="36"/>
      <c r="BB391" s="36"/>
      <c r="BC391" s="36"/>
      <c r="BD391" s="36"/>
      <c r="BE391" s="36"/>
      <c r="BF391" s="36"/>
      <c r="BG391" s="36"/>
    </row>
    <row r="392" spans="1:59">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c r="AT392" s="36"/>
      <c r="AU392" s="36"/>
      <c r="AV392" s="36"/>
      <c r="AW392" s="36"/>
      <c r="AX392" s="36"/>
      <c r="AY392" s="36"/>
      <c r="AZ392" s="36"/>
      <c r="BA392" s="36"/>
      <c r="BB392" s="36"/>
      <c r="BC392" s="36"/>
      <c r="BD392" s="36"/>
      <c r="BE392" s="36"/>
      <c r="BF392" s="36"/>
      <c r="BG392" s="36"/>
    </row>
    <row r="393" spans="1:59">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c r="AT393" s="36"/>
      <c r="AU393" s="36"/>
      <c r="AV393" s="36"/>
      <c r="AW393" s="36"/>
      <c r="AX393" s="36"/>
      <c r="AY393" s="36"/>
      <c r="AZ393" s="36"/>
      <c r="BA393" s="36"/>
      <c r="BB393" s="36"/>
      <c r="BC393" s="36"/>
      <c r="BD393" s="36"/>
      <c r="BE393" s="36"/>
      <c r="BF393" s="36"/>
      <c r="BG393" s="36"/>
    </row>
    <row r="394" spans="1:59">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c r="AT394" s="36"/>
      <c r="AU394" s="36"/>
      <c r="AV394" s="36"/>
      <c r="AW394" s="36"/>
      <c r="AX394" s="36"/>
      <c r="AY394" s="36"/>
      <c r="AZ394" s="36"/>
      <c r="BA394" s="36"/>
      <c r="BB394" s="36"/>
      <c r="BC394" s="36"/>
      <c r="BD394" s="36"/>
      <c r="BE394" s="36"/>
      <c r="BF394" s="36"/>
      <c r="BG394" s="36"/>
    </row>
    <row r="395" spans="1:59">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c r="AT395" s="36"/>
      <c r="AU395" s="36"/>
      <c r="AV395" s="36"/>
      <c r="AW395" s="36"/>
      <c r="AX395" s="36"/>
      <c r="AY395" s="36"/>
      <c r="AZ395" s="36"/>
      <c r="BA395" s="36"/>
      <c r="BB395" s="36"/>
      <c r="BC395" s="36"/>
      <c r="BD395" s="36"/>
      <c r="BE395" s="36"/>
      <c r="BF395" s="36"/>
      <c r="BG395" s="36"/>
    </row>
    <row r="396" spans="1:59">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c r="AT396" s="36"/>
      <c r="AU396" s="36"/>
      <c r="AV396" s="36"/>
      <c r="AW396" s="36"/>
      <c r="AX396" s="36"/>
      <c r="AY396" s="36"/>
      <c r="AZ396" s="36"/>
      <c r="BA396" s="36"/>
      <c r="BB396" s="36"/>
      <c r="BC396" s="36"/>
      <c r="BD396" s="36"/>
      <c r="BE396" s="36"/>
      <c r="BF396" s="36"/>
      <c r="BG396" s="36"/>
    </row>
    <row r="397" spans="1:59">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c r="AT397" s="36"/>
      <c r="AU397" s="36"/>
      <c r="AV397" s="36"/>
      <c r="AW397" s="36"/>
      <c r="AX397" s="36"/>
      <c r="AY397" s="36"/>
      <c r="AZ397" s="36"/>
      <c r="BA397" s="36"/>
      <c r="BB397" s="36"/>
      <c r="BC397" s="36"/>
      <c r="BD397" s="36"/>
      <c r="BE397" s="36"/>
      <c r="BF397" s="36"/>
      <c r="BG397" s="36"/>
    </row>
    <row r="398" spans="1:59">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c r="AT398" s="36"/>
      <c r="AU398" s="36"/>
      <c r="AV398" s="36"/>
      <c r="AW398" s="36"/>
      <c r="AX398" s="36"/>
      <c r="AY398" s="36"/>
      <c r="AZ398" s="36"/>
      <c r="BA398" s="36"/>
      <c r="BB398" s="36"/>
      <c r="BC398" s="36"/>
      <c r="BD398" s="36"/>
      <c r="BE398" s="36"/>
      <c r="BF398" s="36"/>
      <c r="BG398" s="36"/>
    </row>
    <row r="399" spans="1:59">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c r="AZ399" s="36"/>
      <c r="BA399" s="36"/>
      <c r="BB399" s="36"/>
      <c r="BC399" s="36"/>
      <c r="BD399" s="36"/>
      <c r="BE399" s="36"/>
      <c r="BF399" s="36"/>
      <c r="BG399" s="36"/>
    </row>
    <row r="400" spans="1:59">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c r="AT400" s="36"/>
      <c r="AU400" s="36"/>
      <c r="AV400" s="36"/>
      <c r="AW400" s="36"/>
      <c r="AX400" s="36"/>
      <c r="AY400" s="36"/>
      <c r="AZ400" s="36"/>
      <c r="BA400" s="36"/>
      <c r="BB400" s="36"/>
      <c r="BC400" s="36"/>
      <c r="BD400" s="36"/>
      <c r="BE400" s="36"/>
      <c r="BF400" s="36"/>
      <c r="BG400" s="36"/>
    </row>
    <row r="401" spans="1:59">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c r="AT401" s="36"/>
      <c r="AU401" s="36"/>
      <c r="AV401" s="36"/>
      <c r="AW401" s="36"/>
      <c r="AX401" s="36"/>
      <c r="AY401" s="36"/>
      <c r="AZ401" s="36"/>
      <c r="BA401" s="36"/>
      <c r="BB401" s="36"/>
      <c r="BC401" s="36"/>
      <c r="BD401" s="36"/>
      <c r="BE401" s="36"/>
      <c r="BF401" s="36"/>
      <c r="BG401" s="36"/>
    </row>
    <row r="402" spans="1:59">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c r="AT402" s="36"/>
      <c r="AU402" s="36"/>
      <c r="AV402" s="36"/>
      <c r="AW402" s="36"/>
      <c r="AX402" s="36"/>
      <c r="AY402" s="36"/>
      <c r="AZ402" s="36"/>
      <c r="BA402" s="36"/>
      <c r="BB402" s="36"/>
      <c r="BC402" s="36"/>
      <c r="BD402" s="36"/>
      <c r="BE402" s="36"/>
      <c r="BF402" s="36"/>
      <c r="BG402" s="36"/>
    </row>
    <row r="403" spans="1:59">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c r="AT403" s="36"/>
      <c r="AU403" s="36"/>
      <c r="AV403" s="36"/>
      <c r="AW403" s="36"/>
      <c r="AX403" s="36"/>
      <c r="AY403" s="36"/>
      <c r="AZ403" s="36"/>
      <c r="BA403" s="36"/>
      <c r="BB403" s="36"/>
      <c r="BC403" s="36"/>
      <c r="BD403" s="36"/>
      <c r="BE403" s="36"/>
      <c r="BF403" s="36"/>
      <c r="BG403" s="36"/>
    </row>
    <row r="404" spans="1:59">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c r="AT404" s="36"/>
      <c r="AU404" s="36"/>
      <c r="AV404" s="36"/>
      <c r="AW404" s="36"/>
      <c r="AX404" s="36"/>
      <c r="AY404" s="36"/>
      <c r="AZ404" s="36"/>
      <c r="BA404" s="36"/>
      <c r="BB404" s="36"/>
      <c r="BC404" s="36"/>
      <c r="BD404" s="36"/>
      <c r="BE404" s="36"/>
      <c r="BF404" s="36"/>
      <c r="BG404" s="36"/>
    </row>
    <row r="405" spans="1:59">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c r="AT405" s="36"/>
      <c r="AU405" s="36"/>
      <c r="AV405" s="36"/>
      <c r="AW405" s="36"/>
      <c r="AX405" s="36"/>
      <c r="AY405" s="36"/>
      <c r="AZ405" s="36"/>
      <c r="BA405" s="36"/>
      <c r="BB405" s="36"/>
      <c r="BC405" s="36"/>
      <c r="BD405" s="36"/>
      <c r="BE405" s="36"/>
      <c r="BF405" s="36"/>
      <c r="BG405" s="36"/>
    </row>
    <row r="406" spans="1:59">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c r="AT406" s="36"/>
      <c r="AU406" s="36"/>
      <c r="AV406" s="36"/>
      <c r="AW406" s="36"/>
      <c r="AX406" s="36"/>
      <c r="AY406" s="36"/>
      <c r="AZ406" s="36"/>
      <c r="BA406" s="36"/>
      <c r="BB406" s="36"/>
      <c r="BC406" s="36"/>
      <c r="BD406" s="36"/>
      <c r="BE406" s="36"/>
      <c r="BF406" s="36"/>
      <c r="BG406" s="36"/>
    </row>
    <row r="407" spans="1:59">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c r="AT407" s="36"/>
      <c r="AU407" s="36"/>
      <c r="AV407" s="36"/>
      <c r="AW407" s="36"/>
      <c r="AX407" s="36"/>
      <c r="AY407" s="36"/>
      <c r="AZ407" s="36"/>
      <c r="BA407" s="36"/>
      <c r="BB407" s="36"/>
      <c r="BC407" s="36"/>
      <c r="BD407" s="36"/>
      <c r="BE407" s="36"/>
      <c r="BF407" s="36"/>
      <c r="BG407" s="36"/>
    </row>
    <row r="408" spans="1:59">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c r="AT408" s="36"/>
      <c r="AU408" s="36"/>
      <c r="AV408" s="36"/>
      <c r="AW408" s="36"/>
      <c r="AX408" s="36"/>
      <c r="AY408" s="36"/>
      <c r="AZ408" s="36"/>
      <c r="BA408" s="36"/>
      <c r="BB408" s="36"/>
      <c r="BC408" s="36"/>
      <c r="BD408" s="36"/>
      <c r="BE408" s="36"/>
      <c r="BF408" s="36"/>
      <c r="BG408" s="36"/>
    </row>
    <row r="409" spans="1:59">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c r="AT409" s="36"/>
      <c r="AU409" s="36"/>
      <c r="AV409" s="36"/>
      <c r="AW409" s="36"/>
      <c r="AX409" s="36"/>
      <c r="AY409" s="36"/>
      <c r="AZ409" s="36"/>
      <c r="BA409" s="36"/>
      <c r="BB409" s="36"/>
      <c r="BC409" s="36"/>
      <c r="BD409" s="36"/>
      <c r="BE409" s="36"/>
      <c r="BF409" s="36"/>
      <c r="BG409" s="36"/>
    </row>
    <row r="410" spans="1:59">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c r="AT410" s="36"/>
      <c r="AU410" s="36"/>
      <c r="AV410" s="36"/>
      <c r="AW410" s="36"/>
      <c r="AX410" s="36"/>
      <c r="AY410" s="36"/>
      <c r="AZ410" s="36"/>
      <c r="BA410" s="36"/>
      <c r="BB410" s="36"/>
      <c r="BC410" s="36"/>
      <c r="BD410" s="36"/>
      <c r="BE410" s="36"/>
      <c r="BF410" s="36"/>
      <c r="BG410" s="36"/>
    </row>
    <row r="411" spans="1:59">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c r="AT411" s="36"/>
      <c r="AU411" s="36"/>
      <c r="AV411" s="36"/>
      <c r="AW411" s="36"/>
      <c r="AX411" s="36"/>
      <c r="AY411" s="36"/>
      <c r="AZ411" s="36"/>
      <c r="BA411" s="36"/>
      <c r="BB411" s="36"/>
      <c r="BC411" s="36"/>
      <c r="BD411" s="36"/>
      <c r="BE411" s="36"/>
      <c r="BF411" s="36"/>
      <c r="BG411" s="36"/>
    </row>
    <row r="412" spans="1:59">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c r="AT412" s="36"/>
      <c r="AU412" s="36"/>
      <c r="AV412" s="36"/>
      <c r="AW412" s="36"/>
      <c r="AX412" s="36"/>
      <c r="AY412" s="36"/>
      <c r="AZ412" s="36"/>
      <c r="BA412" s="36"/>
      <c r="BB412" s="36"/>
      <c r="BC412" s="36"/>
      <c r="BD412" s="36"/>
      <c r="BE412" s="36"/>
      <c r="BF412" s="36"/>
      <c r="BG412" s="36"/>
    </row>
    <row r="413" spans="1:59">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c r="AT413" s="36"/>
      <c r="AU413" s="36"/>
      <c r="AV413" s="36"/>
      <c r="AW413" s="36"/>
      <c r="AX413" s="36"/>
      <c r="AY413" s="36"/>
      <c r="AZ413" s="36"/>
      <c r="BA413" s="36"/>
      <c r="BB413" s="36"/>
      <c r="BC413" s="36"/>
      <c r="BD413" s="36"/>
      <c r="BE413" s="36"/>
      <c r="BF413" s="36"/>
      <c r="BG413" s="36"/>
    </row>
    <row r="414" spans="1:59">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c r="AT414" s="36"/>
      <c r="AU414" s="36"/>
      <c r="AV414" s="36"/>
      <c r="AW414" s="36"/>
      <c r="AX414" s="36"/>
      <c r="AY414" s="36"/>
      <c r="AZ414" s="36"/>
      <c r="BA414" s="36"/>
      <c r="BB414" s="36"/>
      <c r="BC414" s="36"/>
      <c r="BD414" s="36"/>
      <c r="BE414" s="36"/>
      <c r="BF414" s="36"/>
      <c r="BG414" s="36"/>
    </row>
    <row r="415" spans="1:59">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c r="AL415" s="36"/>
      <c r="AM415" s="36"/>
      <c r="AN415" s="36"/>
      <c r="AO415" s="36"/>
      <c r="AP415" s="36"/>
      <c r="AQ415" s="36"/>
      <c r="AR415" s="36"/>
      <c r="AS415" s="36"/>
      <c r="AT415" s="36"/>
      <c r="AU415" s="36"/>
      <c r="AV415" s="36"/>
      <c r="AW415" s="36"/>
      <c r="AX415" s="36"/>
      <c r="AY415" s="36"/>
      <c r="AZ415" s="36"/>
      <c r="BA415" s="36"/>
      <c r="BB415" s="36"/>
      <c r="BC415" s="36"/>
      <c r="BD415" s="36"/>
      <c r="BE415" s="36"/>
      <c r="BF415" s="36"/>
      <c r="BG415" s="36"/>
    </row>
    <row r="416" spans="1:59">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c r="AL416" s="36"/>
      <c r="AM416" s="36"/>
      <c r="AN416" s="36"/>
      <c r="AO416" s="36"/>
      <c r="AP416" s="36"/>
      <c r="AQ416" s="36"/>
      <c r="AR416" s="36"/>
      <c r="AS416" s="36"/>
      <c r="AT416" s="36"/>
      <c r="AU416" s="36"/>
      <c r="AV416" s="36"/>
      <c r="AW416" s="36"/>
      <c r="AX416" s="36"/>
      <c r="AY416" s="36"/>
      <c r="AZ416" s="36"/>
      <c r="BA416" s="36"/>
      <c r="BB416" s="36"/>
      <c r="BC416" s="36"/>
      <c r="BD416" s="36"/>
      <c r="BE416" s="36"/>
      <c r="BF416" s="36"/>
      <c r="BG416" s="36"/>
    </row>
    <row r="417" spans="1:59">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c r="AL417" s="36"/>
      <c r="AM417" s="36"/>
      <c r="AN417" s="36"/>
      <c r="AO417" s="36"/>
      <c r="AP417" s="36"/>
      <c r="AQ417" s="36"/>
      <c r="AR417" s="36"/>
      <c r="AS417" s="36"/>
      <c r="AT417" s="36"/>
      <c r="AU417" s="36"/>
      <c r="AV417" s="36"/>
      <c r="AW417" s="36"/>
      <c r="AX417" s="36"/>
      <c r="AY417" s="36"/>
      <c r="AZ417" s="36"/>
      <c r="BA417" s="36"/>
      <c r="BB417" s="36"/>
      <c r="BC417" s="36"/>
      <c r="BD417" s="36"/>
      <c r="BE417" s="36"/>
      <c r="BF417" s="36"/>
      <c r="BG417" s="36"/>
    </row>
    <row r="418" spans="1:59">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c r="AL418" s="36"/>
      <c r="AM418" s="36"/>
      <c r="AN418" s="36"/>
      <c r="AO418" s="36"/>
      <c r="AP418" s="36"/>
      <c r="AQ418" s="36"/>
      <c r="AR418" s="36"/>
      <c r="AS418" s="36"/>
      <c r="AT418" s="36"/>
      <c r="AU418" s="36"/>
      <c r="AV418" s="36"/>
      <c r="AW418" s="36"/>
      <c r="AX418" s="36"/>
      <c r="AY418" s="36"/>
      <c r="AZ418" s="36"/>
      <c r="BA418" s="36"/>
      <c r="BB418" s="36"/>
      <c r="BC418" s="36"/>
      <c r="BD418" s="36"/>
      <c r="BE418" s="36"/>
      <c r="BF418" s="36"/>
      <c r="BG418" s="36"/>
    </row>
    <row r="419" spans="1:59">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c r="AL419" s="36"/>
      <c r="AM419" s="36"/>
      <c r="AN419" s="36"/>
      <c r="AO419" s="36"/>
      <c r="AP419" s="36"/>
      <c r="AQ419" s="36"/>
      <c r="AR419" s="36"/>
      <c r="AS419" s="36"/>
      <c r="AT419" s="36"/>
      <c r="AU419" s="36"/>
      <c r="AV419" s="36"/>
      <c r="AW419" s="36"/>
      <c r="AX419" s="36"/>
      <c r="AY419" s="36"/>
      <c r="AZ419" s="36"/>
      <c r="BA419" s="36"/>
      <c r="BB419" s="36"/>
      <c r="BC419" s="36"/>
      <c r="BD419" s="36"/>
      <c r="BE419" s="36"/>
      <c r="BF419" s="36"/>
      <c r="BG419" s="36"/>
    </row>
    <row r="420" spans="1:59">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c r="AL420" s="36"/>
      <c r="AM420" s="36"/>
      <c r="AN420" s="36"/>
      <c r="AO420" s="36"/>
      <c r="AP420" s="36"/>
      <c r="AQ420" s="36"/>
      <c r="AR420" s="36"/>
      <c r="AS420" s="36"/>
      <c r="AT420" s="36"/>
      <c r="AU420" s="36"/>
      <c r="AV420" s="36"/>
      <c r="AW420" s="36"/>
      <c r="AX420" s="36"/>
      <c r="AY420" s="36"/>
      <c r="AZ420" s="36"/>
      <c r="BA420" s="36"/>
      <c r="BB420" s="36"/>
      <c r="BC420" s="36"/>
      <c r="BD420" s="36"/>
      <c r="BE420" s="36"/>
      <c r="BF420" s="36"/>
      <c r="BG420" s="36"/>
    </row>
    <row r="421" spans="1:59">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c r="AL421" s="36"/>
      <c r="AM421" s="36"/>
      <c r="AN421" s="36"/>
      <c r="AO421" s="36"/>
      <c r="AP421" s="36"/>
      <c r="AQ421" s="36"/>
      <c r="AR421" s="36"/>
      <c r="AS421" s="36"/>
      <c r="AT421" s="36"/>
      <c r="AU421" s="36"/>
      <c r="AV421" s="36"/>
      <c r="AW421" s="36"/>
      <c r="AX421" s="36"/>
      <c r="AY421" s="36"/>
      <c r="AZ421" s="36"/>
      <c r="BA421" s="36"/>
      <c r="BB421" s="36"/>
      <c r="BC421" s="36"/>
      <c r="BD421" s="36"/>
      <c r="BE421" s="36"/>
      <c r="BF421" s="36"/>
      <c r="BG421" s="36"/>
    </row>
    <row r="422" spans="1:59">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c r="AL422" s="36"/>
      <c r="AM422" s="36"/>
      <c r="AN422" s="36"/>
      <c r="AO422" s="36"/>
      <c r="AP422" s="36"/>
      <c r="AQ422" s="36"/>
      <c r="AR422" s="36"/>
      <c r="AS422" s="36"/>
      <c r="AT422" s="36"/>
      <c r="AU422" s="36"/>
      <c r="AV422" s="36"/>
      <c r="AW422" s="36"/>
      <c r="AX422" s="36"/>
      <c r="AY422" s="36"/>
      <c r="AZ422" s="36"/>
      <c r="BA422" s="36"/>
      <c r="BB422" s="36"/>
      <c r="BC422" s="36"/>
      <c r="BD422" s="36"/>
      <c r="BE422" s="36"/>
      <c r="BF422" s="36"/>
      <c r="BG422" s="36"/>
    </row>
    <row r="423" spans="1:59">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c r="AL423" s="36"/>
      <c r="AM423" s="36"/>
      <c r="AN423" s="36"/>
      <c r="AO423" s="36"/>
      <c r="AP423" s="36"/>
      <c r="AQ423" s="36"/>
      <c r="AR423" s="36"/>
      <c r="AS423" s="36"/>
      <c r="AT423" s="36"/>
      <c r="AU423" s="36"/>
      <c r="AV423" s="36"/>
      <c r="AW423" s="36"/>
      <c r="AX423" s="36"/>
      <c r="AY423" s="36"/>
      <c r="AZ423" s="36"/>
      <c r="BA423" s="36"/>
      <c r="BB423" s="36"/>
      <c r="BC423" s="36"/>
      <c r="BD423" s="36"/>
      <c r="BE423" s="36"/>
      <c r="BF423" s="36"/>
      <c r="BG423" s="36"/>
    </row>
    <row r="424" spans="1:59">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c r="AL424" s="36"/>
      <c r="AM424" s="36"/>
      <c r="AN424" s="36"/>
      <c r="AO424" s="36"/>
      <c r="AP424" s="36"/>
      <c r="AQ424" s="36"/>
      <c r="AR424" s="36"/>
      <c r="AS424" s="36"/>
      <c r="AT424" s="36"/>
      <c r="AU424" s="36"/>
      <c r="AV424" s="36"/>
      <c r="AW424" s="36"/>
      <c r="AX424" s="36"/>
      <c r="AY424" s="36"/>
      <c r="AZ424" s="36"/>
      <c r="BA424" s="36"/>
      <c r="BB424" s="36"/>
      <c r="BC424" s="36"/>
      <c r="BD424" s="36"/>
      <c r="BE424" s="36"/>
      <c r="BF424" s="36"/>
      <c r="BG424" s="36"/>
    </row>
    <row r="425" spans="1:59">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c r="AL425" s="36"/>
      <c r="AM425" s="36"/>
      <c r="AN425" s="36"/>
      <c r="AO425" s="36"/>
      <c r="AP425" s="36"/>
      <c r="AQ425" s="36"/>
      <c r="AR425" s="36"/>
      <c r="AS425" s="36"/>
      <c r="AT425" s="36"/>
      <c r="AU425" s="36"/>
      <c r="AV425" s="36"/>
      <c r="AW425" s="36"/>
      <c r="AX425" s="36"/>
      <c r="AY425" s="36"/>
      <c r="AZ425" s="36"/>
      <c r="BA425" s="36"/>
      <c r="BB425" s="36"/>
      <c r="BC425" s="36"/>
      <c r="BD425" s="36"/>
      <c r="BE425" s="36"/>
      <c r="BF425" s="36"/>
      <c r="BG425" s="36"/>
    </row>
    <row r="426" spans="1:59">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c r="AL426" s="36"/>
      <c r="AM426" s="36"/>
      <c r="AN426" s="36"/>
      <c r="AO426" s="36"/>
      <c r="AP426" s="36"/>
      <c r="AQ426" s="36"/>
      <c r="AR426" s="36"/>
      <c r="AS426" s="36"/>
      <c r="AT426" s="36"/>
      <c r="AU426" s="36"/>
      <c r="AV426" s="36"/>
      <c r="AW426" s="36"/>
      <c r="AX426" s="36"/>
      <c r="AY426" s="36"/>
      <c r="AZ426" s="36"/>
      <c r="BA426" s="36"/>
      <c r="BB426" s="36"/>
      <c r="BC426" s="36"/>
      <c r="BD426" s="36"/>
      <c r="BE426" s="36"/>
      <c r="BF426" s="36"/>
      <c r="BG426" s="36"/>
    </row>
    <row r="427" spans="1:59">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c r="AL427" s="36"/>
      <c r="AM427" s="36"/>
      <c r="AN427" s="36"/>
      <c r="AO427" s="36"/>
      <c r="AP427" s="36"/>
      <c r="AQ427" s="36"/>
      <c r="AR427" s="36"/>
      <c r="AS427" s="36"/>
      <c r="AT427" s="36"/>
      <c r="AU427" s="36"/>
      <c r="AV427" s="36"/>
      <c r="AW427" s="36"/>
      <c r="AX427" s="36"/>
      <c r="AY427" s="36"/>
      <c r="AZ427" s="36"/>
      <c r="BA427" s="36"/>
      <c r="BB427" s="36"/>
      <c r="BC427" s="36"/>
      <c r="BD427" s="36"/>
      <c r="BE427" s="36"/>
      <c r="BF427" s="36"/>
      <c r="BG427" s="36"/>
    </row>
    <row r="428" spans="1:59">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c r="AL428" s="36"/>
      <c r="AM428" s="36"/>
      <c r="AN428" s="36"/>
      <c r="AO428" s="36"/>
      <c r="AP428" s="36"/>
      <c r="AQ428" s="36"/>
      <c r="AR428" s="36"/>
      <c r="AS428" s="36"/>
      <c r="AT428" s="36"/>
      <c r="AU428" s="36"/>
      <c r="AV428" s="36"/>
      <c r="AW428" s="36"/>
      <c r="AX428" s="36"/>
      <c r="AY428" s="36"/>
      <c r="AZ428" s="36"/>
      <c r="BA428" s="36"/>
      <c r="BB428" s="36"/>
      <c r="BC428" s="36"/>
      <c r="BD428" s="36"/>
      <c r="BE428" s="36"/>
      <c r="BF428" s="36"/>
      <c r="BG428" s="36"/>
    </row>
    <row r="429" spans="1:59">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c r="AL429" s="36"/>
      <c r="AM429" s="36"/>
      <c r="AN429" s="36"/>
      <c r="AO429" s="36"/>
      <c r="AP429" s="36"/>
      <c r="AQ429" s="36"/>
      <c r="AR429" s="36"/>
      <c r="AS429" s="36"/>
      <c r="AT429" s="36"/>
      <c r="AU429" s="36"/>
      <c r="AV429" s="36"/>
      <c r="AW429" s="36"/>
      <c r="AX429" s="36"/>
      <c r="AY429" s="36"/>
      <c r="AZ429" s="36"/>
      <c r="BA429" s="36"/>
      <c r="BB429" s="36"/>
      <c r="BC429" s="36"/>
      <c r="BD429" s="36"/>
      <c r="BE429" s="36"/>
      <c r="BF429" s="36"/>
      <c r="BG429" s="36"/>
    </row>
    <row r="430" spans="1:59">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c r="AL430" s="36"/>
      <c r="AM430" s="36"/>
      <c r="AN430" s="36"/>
      <c r="AO430" s="36"/>
      <c r="AP430" s="36"/>
      <c r="AQ430" s="36"/>
      <c r="AR430" s="36"/>
      <c r="AS430" s="36"/>
      <c r="AT430" s="36"/>
      <c r="AU430" s="36"/>
      <c r="AV430" s="36"/>
      <c r="AW430" s="36"/>
      <c r="AX430" s="36"/>
      <c r="AY430" s="36"/>
      <c r="AZ430" s="36"/>
      <c r="BA430" s="36"/>
      <c r="BB430" s="36"/>
      <c r="BC430" s="36"/>
      <c r="BD430" s="36"/>
      <c r="BE430" s="36"/>
      <c r="BF430" s="36"/>
      <c r="BG430" s="36"/>
    </row>
    <row r="431" spans="1:59">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c r="AL431" s="36"/>
      <c r="AM431" s="36"/>
      <c r="AN431" s="36"/>
      <c r="AO431" s="36"/>
      <c r="AP431" s="36"/>
      <c r="AQ431" s="36"/>
      <c r="AR431" s="36"/>
      <c r="AS431" s="36"/>
      <c r="AT431" s="36"/>
      <c r="AU431" s="36"/>
      <c r="AV431" s="36"/>
      <c r="AW431" s="36"/>
      <c r="AX431" s="36"/>
      <c r="AY431" s="36"/>
      <c r="AZ431" s="36"/>
      <c r="BA431" s="36"/>
      <c r="BB431" s="36"/>
      <c r="BC431" s="36"/>
      <c r="BD431" s="36"/>
      <c r="BE431" s="36"/>
      <c r="BF431" s="36"/>
      <c r="BG431" s="36"/>
    </row>
    <row r="432" spans="1:59">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c r="AL432" s="36"/>
      <c r="AM432" s="36"/>
      <c r="AN432" s="36"/>
      <c r="AO432" s="36"/>
      <c r="AP432" s="36"/>
      <c r="AQ432" s="36"/>
      <c r="AR432" s="36"/>
      <c r="AS432" s="36"/>
      <c r="AT432" s="36"/>
      <c r="AU432" s="36"/>
      <c r="AV432" s="36"/>
      <c r="AW432" s="36"/>
      <c r="AX432" s="36"/>
      <c r="AY432" s="36"/>
      <c r="AZ432" s="36"/>
      <c r="BA432" s="36"/>
      <c r="BB432" s="36"/>
      <c r="BC432" s="36"/>
      <c r="BD432" s="36"/>
      <c r="BE432" s="36"/>
      <c r="BF432" s="36"/>
      <c r="BG432" s="36"/>
    </row>
    <row r="433" spans="1:59">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c r="AL433" s="36"/>
      <c r="AM433" s="36"/>
      <c r="AN433" s="36"/>
      <c r="AO433" s="36"/>
      <c r="AP433" s="36"/>
      <c r="AQ433" s="36"/>
      <c r="AR433" s="36"/>
      <c r="AS433" s="36"/>
      <c r="AT433" s="36"/>
      <c r="AU433" s="36"/>
      <c r="AV433" s="36"/>
      <c r="AW433" s="36"/>
      <c r="AX433" s="36"/>
      <c r="AY433" s="36"/>
      <c r="AZ433" s="36"/>
      <c r="BA433" s="36"/>
      <c r="BB433" s="36"/>
      <c r="BC433" s="36"/>
      <c r="BD433" s="36"/>
      <c r="BE433" s="36"/>
      <c r="BF433" s="36"/>
      <c r="BG433" s="36"/>
    </row>
    <row r="434" spans="1:59">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c r="AL434" s="36"/>
      <c r="AM434" s="36"/>
      <c r="AN434" s="36"/>
      <c r="AO434" s="36"/>
      <c r="AP434" s="36"/>
      <c r="AQ434" s="36"/>
      <c r="AR434" s="36"/>
      <c r="AS434" s="36"/>
      <c r="AT434" s="36"/>
      <c r="AU434" s="36"/>
      <c r="AV434" s="36"/>
      <c r="AW434" s="36"/>
      <c r="AX434" s="36"/>
      <c r="AY434" s="36"/>
      <c r="AZ434" s="36"/>
      <c r="BA434" s="36"/>
      <c r="BB434" s="36"/>
      <c r="BC434" s="36"/>
      <c r="BD434" s="36"/>
      <c r="BE434" s="36"/>
      <c r="BF434" s="36"/>
      <c r="BG434" s="36"/>
    </row>
    <row r="435" spans="1:59">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c r="AL435" s="36"/>
      <c r="AM435" s="36"/>
      <c r="AN435" s="36"/>
      <c r="AO435" s="36"/>
      <c r="AP435" s="36"/>
      <c r="AQ435" s="36"/>
      <c r="AR435" s="36"/>
      <c r="AS435" s="36"/>
      <c r="AT435" s="36"/>
      <c r="AU435" s="36"/>
      <c r="AV435" s="36"/>
      <c r="AW435" s="36"/>
      <c r="AX435" s="36"/>
      <c r="AY435" s="36"/>
      <c r="AZ435" s="36"/>
      <c r="BA435" s="36"/>
      <c r="BB435" s="36"/>
      <c r="BC435" s="36"/>
      <c r="BD435" s="36"/>
      <c r="BE435" s="36"/>
      <c r="BF435" s="36"/>
      <c r="BG435" s="36"/>
    </row>
    <row r="436" spans="1:59">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c r="AL436" s="36"/>
      <c r="AM436" s="36"/>
      <c r="AN436" s="36"/>
      <c r="AO436" s="36"/>
      <c r="AP436" s="36"/>
      <c r="AQ436" s="36"/>
      <c r="AR436" s="36"/>
      <c r="AS436" s="36"/>
      <c r="AT436" s="36"/>
      <c r="AU436" s="36"/>
      <c r="AV436" s="36"/>
      <c r="AW436" s="36"/>
      <c r="AX436" s="36"/>
      <c r="AY436" s="36"/>
      <c r="AZ436" s="36"/>
      <c r="BA436" s="36"/>
      <c r="BB436" s="36"/>
      <c r="BC436" s="36"/>
      <c r="BD436" s="36"/>
      <c r="BE436" s="36"/>
      <c r="BF436" s="36"/>
      <c r="BG436" s="36"/>
    </row>
    <row r="437" spans="1:59">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c r="AL437" s="36"/>
      <c r="AM437" s="36"/>
      <c r="AN437" s="36"/>
      <c r="AO437" s="36"/>
      <c r="AP437" s="36"/>
      <c r="AQ437" s="36"/>
      <c r="AR437" s="36"/>
      <c r="AS437" s="36"/>
      <c r="AT437" s="36"/>
      <c r="AU437" s="36"/>
      <c r="AV437" s="36"/>
      <c r="AW437" s="36"/>
      <c r="AX437" s="36"/>
      <c r="AY437" s="36"/>
      <c r="AZ437" s="36"/>
      <c r="BA437" s="36"/>
      <c r="BB437" s="36"/>
      <c r="BC437" s="36"/>
      <c r="BD437" s="36"/>
      <c r="BE437" s="36"/>
      <c r="BF437" s="36"/>
      <c r="BG437" s="36"/>
    </row>
    <row r="438" spans="1:59">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c r="AL438" s="36"/>
      <c r="AM438" s="36"/>
      <c r="AN438" s="36"/>
      <c r="AO438" s="36"/>
      <c r="AP438" s="36"/>
      <c r="AQ438" s="36"/>
      <c r="AR438" s="36"/>
      <c r="AS438" s="36"/>
      <c r="AT438" s="36"/>
      <c r="AU438" s="36"/>
      <c r="AV438" s="36"/>
      <c r="AW438" s="36"/>
      <c r="AX438" s="36"/>
      <c r="AY438" s="36"/>
      <c r="AZ438" s="36"/>
      <c r="BA438" s="36"/>
      <c r="BB438" s="36"/>
      <c r="BC438" s="36"/>
      <c r="BD438" s="36"/>
      <c r="BE438" s="36"/>
      <c r="BF438" s="36"/>
      <c r="BG438" s="36"/>
    </row>
    <row r="439" spans="1:59">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c r="AL439" s="36"/>
      <c r="AM439" s="36"/>
      <c r="AN439" s="36"/>
      <c r="AO439" s="36"/>
      <c r="AP439" s="36"/>
      <c r="AQ439" s="36"/>
      <c r="AR439" s="36"/>
      <c r="AS439" s="36"/>
      <c r="AT439" s="36"/>
      <c r="AU439" s="36"/>
      <c r="AV439" s="36"/>
      <c r="AW439" s="36"/>
      <c r="AX439" s="36"/>
      <c r="AY439" s="36"/>
      <c r="AZ439" s="36"/>
      <c r="BA439" s="36"/>
      <c r="BB439" s="36"/>
      <c r="BC439" s="36"/>
      <c r="BD439" s="36"/>
      <c r="BE439" s="36"/>
      <c r="BF439" s="36"/>
      <c r="BG439" s="36"/>
    </row>
    <row r="440" spans="1:59">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c r="AL440" s="36"/>
      <c r="AM440" s="36"/>
      <c r="AN440" s="36"/>
      <c r="AO440" s="36"/>
      <c r="AP440" s="36"/>
      <c r="AQ440" s="36"/>
      <c r="AR440" s="36"/>
      <c r="AS440" s="36"/>
      <c r="AT440" s="36"/>
      <c r="AU440" s="36"/>
      <c r="AV440" s="36"/>
      <c r="AW440" s="36"/>
      <c r="AX440" s="36"/>
      <c r="AY440" s="36"/>
      <c r="AZ440" s="36"/>
      <c r="BA440" s="36"/>
      <c r="BB440" s="36"/>
      <c r="BC440" s="36"/>
      <c r="BD440" s="36"/>
      <c r="BE440" s="36"/>
      <c r="BF440" s="36"/>
      <c r="BG440" s="36"/>
    </row>
    <row r="441" spans="1:59">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c r="AL441" s="36"/>
      <c r="AM441" s="36"/>
      <c r="AN441" s="36"/>
      <c r="AO441" s="36"/>
      <c r="AP441" s="36"/>
      <c r="AQ441" s="36"/>
      <c r="AR441" s="36"/>
      <c r="AS441" s="36"/>
      <c r="AT441" s="36"/>
      <c r="AU441" s="36"/>
      <c r="AV441" s="36"/>
      <c r="AW441" s="36"/>
      <c r="AX441" s="36"/>
      <c r="AY441" s="36"/>
      <c r="AZ441" s="36"/>
      <c r="BA441" s="36"/>
      <c r="BB441" s="36"/>
      <c r="BC441" s="36"/>
      <c r="BD441" s="36"/>
      <c r="BE441" s="36"/>
      <c r="BF441" s="36"/>
      <c r="BG441" s="36"/>
    </row>
    <row r="442" spans="1:59">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c r="AL442" s="36"/>
      <c r="AM442" s="36"/>
      <c r="AN442" s="36"/>
      <c r="AO442" s="36"/>
      <c r="AP442" s="36"/>
      <c r="AQ442" s="36"/>
      <c r="AR442" s="36"/>
      <c r="AS442" s="36"/>
      <c r="AT442" s="36"/>
      <c r="AU442" s="36"/>
      <c r="AV442" s="36"/>
      <c r="AW442" s="36"/>
      <c r="AX442" s="36"/>
      <c r="AY442" s="36"/>
      <c r="AZ442" s="36"/>
      <c r="BA442" s="36"/>
      <c r="BB442" s="36"/>
      <c r="BC442" s="36"/>
      <c r="BD442" s="36"/>
      <c r="BE442" s="36"/>
      <c r="BF442" s="36"/>
      <c r="BG442" s="36"/>
    </row>
    <row r="443" spans="1:59">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c r="AL443" s="36"/>
      <c r="AM443" s="36"/>
      <c r="AN443" s="36"/>
      <c r="AO443" s="36"/>
      <c r="AP443" s="36"/>
      <c r="AQ443" s="36"/>
      <c r="AR443" s="36"/>
      <c r="AS443" s="36"/>
      <c r="AT443" s="36"/>
      <c r="AU443" s="36"/>
      <c r="AV443" s="36"/>
      <c r="AW443" s="36"/>
      <c r="AX443" s="36"/>
      <c r="AY443" s="36"/>
      <c r="AZ443" s="36"/>
      <c r="BA443" s="36"/>
      <c r="BB443" s="36"/>
      <c r="BC443" s="36"/>
      <c r="BD443" s="36"/>
      <c r="BE443" s="36"/>
      <c r="BF443" s="36"/>
      <c r="BG443" s="36"/>
    </row>
    <row r="444" spans="1:59">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c r="AL444" s="36"/>
      <c r="AM444" s="36"/>
      <c r="AN444" s="36"/>
      <c r="AO444" s="36"/>
      <c r="AP444" s="36"/>
      <c r="AQ444" s="36"/>
      <c r="AR444" s="36"/>
      <c r="AS444" s="36"/>
      <c r="AT444" s="36"/>
      <c r="AU444" s="36"/>
      <c r="AV444" s="36"/>
      <c r="AW444" s="36"/>
      <c r="AX444" s="36"/>
      <c r="AY444" s="36"/>
      <c r="AZ444" s="36"/>
      <c r="BA444" s="36"/>
      <c r="BB444" s="36"/>
      <c r="BC444" s="36"/>
      <c r="BD444" s="36"/>
      <c r="BE444" s="36"/>
      <c r="BF444" s="36"/>
      <c r="BG444" s="36"/>
    </row>
    <row r="445" spans="1:59">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c r="AL445" s="36"/>
      <c r="AM445" s="36"/>
      <c r="AN445" s="36"/>
      <c r="AO445" s="36"/>
      <c r="AP445" s="36"/>
      <c r="AQ445" s="36"/>
      <c r="AR445" s="36"/>
      <c r="AS445" s="36"/>
      <c r="AT445" s="36"/>
      <c r="AU445" s="36"/>
      <c r="AV445" s="36"/>
      <c r="AW445" s="36"/>
      <c r="AX445" s="36"/>
      <c r="AY445" s="36"/>
      <c r="AZ445" s="36"/>
      <c r="BA445" s="36"/>
      <c r="BB445" s="36"/>
      <c r="BC445" s="36"/>
      <c r="BD445" s="36"/>
      <c r="BE445" s="36"/>
      <c r="BF445" s="36"/>
      <c r="BG445" s="36"/>
    </row>
    <row r="446" spans="1:59">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c r="AL446" s="36"/>
      <c r="AM446" s="36"/>
      <c r="AN446" s="36"/>
      <c r="AO446" s="36"/>
      <c r="AP446" s="36"/>
      <c r="AQ446" s="36"/>
      <c r="AR446" s="36"/>
      <c r="AS446" s="36"/>
      <c r="AT446" s="36"/>
      <c r="AU446" s="36"/>
      <c r="AV446" s="36"/>
      <c r="AW446" s="36"/>
      <c r="AX446" s="36"/>
      <c r="AY446" s="36"/>
      <c r="AZ446" s="36"/>
      <c r="BA446" s="36"/>
      <c r="BB446" s="36"/>
      <c r="BC446" s="36"/>
      <c r="BD446" s="36"/>
      <c r="BE446" s="36"/>
      <c r="BF446" s="36"/>
      <c r="BG446" s="36"/>
    </row>
  </sheetData>
  <sheetProtection password="C7FE" sheet="1" selectLockedCells="1"/>
  <phoneticPr fontId="0"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password="C504" sheet="1" selectLockedCells="1"/>
  <phoneticPr fontId="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S30"/>
  <sheetViews>
    <sheetView workbookViewId="0">
      <selection activeCell="E6" sqref="E6"/>
    </sheetView>
  </sheetViews>
  <sheetFormatPr defaultRowHeight="15"/>
  <cols>
    <col min="3" max="3" width="13.42578125" customWidth="1"/>
    <col min="4" max="4" width="11.42578125" customWidth="1"/>
    <col min="7" max="7" width="11.28515625" customWidth="1"/>
    <col min="8" max="8" width="11.5703125" customWidth="1"/>
    <col min="9" max="9" width="11.28515625" customWidth="1"/>
    <col min="10" max="10" width="12.85546875" customWidth="1"/>
    <col min="11" max="19" width="12.5703125" customWidth="1"/>
    <col min="20" max="20" width="11.7109375" customWidth="1"/>
    <col min="21" max="22" width="12.140625" customWidth="1"/>
    <col min="23" max="23" width="13.7109375" customWidth="1"/>
    <col min="24" max="24" width="11.28515625" customWidth="1"/>
    <col min="25" max="25" width="12" customWidth="1"/>
    <col min="26" max="26" width="10.5703125" customWidth="1"/>
    <col min="27" max="27" width="12" customWidth="1"/>
  </cols>
  <sheetData>
    <row r="1" spans="1:19" ht="28.5">
      <c r="F1" s="42" t="s">
        <v>100</v>
      </c>
    </row>
    <row r="2" spans="1:19" ht="30.75" customHeight="1">
      <c r="A2" s="37" t="s">
        <v>101</v>
      </c>
    </row>
    <row r="3" spans="1:19" ht="30.75" customHeight="1">
      <c r="A3" s="37" t="s">
        <v>88</v>
      </c>
    </row>
    <row r="4" spans="1:19" ht="30.75" customHeight="1"/>
    <row r="5" spans="1:19" ht="18" customHeight="1">
      <c r="B5" s="37" t="s">
        <v>104</v>
      </c>
    </row>
    <row r="6" spans="1:19">
      <c r="A6" s="38"/>
      <c r="B6" s="38"/>
      <c r="C6" s="38"/>
      <c r="D6" s="38" t="s">
        <v>81</v>
      </c>
      <c r="E6" s="41" t="s">
        <v>82</v>
      </c>
      <c r="F6" s="38" t="s">
        <v>81</v>
      </c>
      <c r="G6" s="41" t="s">
        <v>82</v>
      </c>
      <c r="H6" s="38" t="s">
        <v>81</v>
      </c>
      <c r="I6" s="41" t="s">
        <v>82</v>
      </c>
      <c r="J6" s="38" t="s">
        <v>81</v>
      </c>
      <c r="K6" s="41" t="s">
        <v>82</v>
      </c>
      <c r="L6" s="38" t="s">
        <v>81</v>
      </c>
      <c r="M6" s="41" t="s">
        <v>82</v>
      </c>
      <c r="N6" s="38" t="s">
        <v>81</v>
      </c>
      <c r="O6" s="41" t="s">
        <v>82</v>
      </c>
      <c r="P6" s="38" t="s">
        <v>81</v>
      </c>
      <c r="Q6" s="41" t="s">
        <v>82</v>
      </c>
      <c r="R6" s="38" t="s">
        <v>81</v>
      </c>
      <c r="S6" s="41" t="s">
        <v>82</v>
      </c>
    </row>
    <row r="7" spans="1:19">
      <c r="A7" s="38" t="s">
        <v>99</v>
      </c>
      <c r="B7" s="38" t="s">
        <v>83</v>
      </c>
      <c r="C7" s="38" t="s">
        <v>84</v>
      </c>
      <c r="D7" s="38" t="s">
        <v>90</v>
      </c>
      <c r="E7" s="41" t="s">
        <v>90</v>
      </c>
      <c r="F7" s="38" t="s">
        <v>89</v>
      </c>
      <c r="G7" s="41" t="s">
        <v>89</v>
      </c>
      <c r="H7" s="38" t="s">
        <v>85</v>
      </c>
      <c r="I7" s="41" t="s">
        <v>85</v>
      </c>
      <c r="J7" s="38" t="s">
        <v>91</v>
      </c>
      <c r="K7" s="41" t="s">
        <v>91</v>
      </c>
      <c r="L7" s="38" t="s">
        <v>92</v>
      </c>
      <c r="M7" s="41" t="s">
        <v>93</v>
      </c>
      <c r="N7" s="38" t="s">
        <v>94</v>
      </c>
      <c r="O7" s="41" t="s">
        <v>94</v>
      </c>
      <c r="P7" s="38" t="s">
        <v>95</v>
      </c>
      <c r="Q7" s="41" t="s">
        <v>95</v>
      </c>
      <c r="R7" s="38" t="s">
        <v>96</v>
      </c>
      <c r="S7" s="41" t="s">
        <v>96</v>
      </c>
    </row>
    <row r="8" spans="1:19">
      <c r="A8" s="38">
        <v>1</v>
      </c>
      <c r="B8" s="38">
        <f>'HEAVY MEDIUM TOTAL AA''s'!C8</f>
        <v>1</v>
      </c>
      <c r="C8" s="39">
        <f>'HEAVY MEDIUM TOTAL AA''s'!E8</f>
        <v>0</v>
      </c>
      <c r="D8" s="40" t="str">
        <f>'HEAVY MEDIUM TOTAL AA''s'!F20</f>
        <v>.</v>
      </c>
      <c r="E8" s="41">
        <v>1.8</v>
      </c>
      <c r="F8" s="40" t="str">
        <f>'HEAVY MEDIUM TOTAL AA''s'!G20</f>
        <v>.</v>
      </c>
      <c r="G8" s="41">
        <v>0.6</v>
      </c>
      <c r="H8" s="40" t="str">
        <f>'HEAVY MEDIUM TOTAL AA''s'!H20</f>
        <v>.</v>
      </c>
      <c r="I8" s="41">
        <v>1.2</v>
      </c>
      <c r="J8" s="40" t="str">
        <f>'HEAVY MEDIUM TOTAL AA''s'!I20</f>
        <v>.</v>
      </c>
      <c r="K8" s="41">
        <v>1</v>
      </c>
      <c r="L8" s="40" t="str">
        <f>'HEAVY MEDIUM TOTAL AA''s'!J20</f>
        <v>.</v>
      </c>
      <c r="M8" s="41">
        <v>0.2</v>
      </c>
      <c r="N8" s="40" t="str">
        <f>'HEAVY MEDIUM TOTAL AA''s'!K20</f>
        <v>.</v>
      </c>
      <c r="O8" s="41">
        <v>2</v>
      </c>
      <c r="P8" s="40" t="str">
        <f>'HEAVY MEDIUM TOTAL AA''s'!L20</f>
        <v>.</v>
      </c>
      <c r="Q8" s="41">
        <v>1</v>
      </c>
      <c r="R8" s="40" t="str">
        <f>'HEAVY MEDIUM TOTAL AA''s'!M20</f>
        <v>.</v>
      </c>
      <c r="S8" s="41">
        <v>1</v>
      </c>
    </row>
    <row r="9" spans="1:19">
      <c r="A9" s="38">
        <v>2</v>
      </c>
      <c r="B9" s="38" t="str">
        <f>'HEAVY MEDIUM TOTAL AA''s'!C9</f>
        <v>.</v>
      </c>
      <c r="C9" s="39">
        <f>'HEAVY MEDIUM TOTAL AA''s'!E9</f>
        <v>0</v>
      </c>
      <c r="D9" s="40" t="str">
        <f>'HEAVY MEDIUM TOTAL AA''s'!F21</f>
        <v>.</v>
      </c>
      <c r="E9" s="41">
        <v>1.6</v>
      </c>
      <c r="F9" s="40" t="str">
        <f>'HEAVY MEDIUM TOTAL AA''s'!G21</f>
        <v>.</v>
      </c>
      <c r="G9" s="41">
        <v>0.55000000000000004</v>
      </c>
      <c r="H9" s="40" t="str">
        <f>'HEAVY MEDIUM TOTAL AA''s'!H21</f>
        <v>.</v>
      </c>
      <c r="I9" s="41">
        <v>1.1000000000000001</v>
      </c>
      <c r="J9" s="40" t="str">
        <f>'HEAVY MEDIUM TOTAL AA''s'!I21</f>
        <v>.</v>
      </c>
      <c r="K9" s="41">
        <v>0.9</v>
      </c>
      <c r="L9" s="40" t="str">
        <f>'HEAVY MEDIUM TOTAL AA''s'!J21</f>
        <v>.</v>
      </c>
      <c r="M9" s="41">
        <v>0.2</v>
      </c>
      <c r="N9" s="40" t="str">
        <f>'HEAVY MEDIUM TOTAL AA''s'!K21</f>
        <v>.</v>
      </c>
      <c r="O9" s="41">
        <v>1.9</v>
      </c>
      <c r="P9" s="40" t="str">
        <f>'HEAVY MEDIUM TOTAL AA''s'!L21</f>
        <v>.</v>
      </c>
      <c r="Q9" s="41">
        <v>0.9</v>
      </c>
      <c r="R9" s="40" t="str">
        <f>'HEAVY MEDIUM TOTAL AA''s'!M21</f>
        <v>.</v>
      </c>
      <c r="S9" s="41">
        <v>0.9</v>
      </c>
    </row>
    <row r="10" spans="1:19">
      <c r="A10" s="38">
        <v>3</v>
      </c>
      <c r="B10" s="38" t="str">
        <f>'HEAVY MEDIUM TOTAL AA''s'!C10</f>
        <v>.</v>
      </c>
      <c r="C10" s="39">
        <f>'HEAVY MEDIUM TOTAL AA''s'!E10</f>
        <v>0</v>
      </c>
      <c r="D10" s="40" t="str">
        <f>'HEAVY MEDIUM TOTAL AA''s'!F22</f>
        <v>.</v>
      </c>
      <c r="E10" s="41">
        <v>1.4</v>
      </c>
      <c r="F10" s="40" t="str">
        <f>'HEAVY MEDIUM TOTAL AA''s'!G22</f>
        <v>.</v>
      </c>
      <c r="G10" s="41">
        <v>0.5</v>
      </c>
      <c r="H10" s="40" t="str">
        <f>'HEAVY MEDIUM TOTAL AA''s'!H22</f>
        <v>.</v>
      </c>
      <c r="I10" s="41">
        <v>1</v>
      </c>
      <c r="J10" s="40" t="str">
        <f>'HEAVY MEDIUM TOTAL AA''s'!I22</f>
        <v>.</v>
      </c>
      <c r="K10" s="41">
        <v>0.8</v>
      </c>
      <c r="L10" s="40" t="str">
        <f>'HEAVY MEDIUM TOTAL AA''s'!J22</f>
        <v>.</v>
      </c>
      <c r="M10" s="41">
        <v>0.2</v>
      </c>
      <c r="N10" s="40" t="str">
        <f>'HEAVY MEDIUM TOTAL AA''s'!K22</f>
        <v>.</v>
      </c>
      <c r="O10" s="41">
        <v>1.8</v>
      </c>
      <c r="P10" s="40" t="str">
        <f>'HEAVY MEDIUM TOTAL AA''s'!L22</f>
        <v>.</v>
      </c>
      <c r="Q10" s="41">
        <v>0.8</v>
      </c>
      <c r="R10" s="40" t="str">
        <f>'HEAVY MEDIUM TOTAL AA''s'!M22</f>
        <v>.</v>
      </c>
      <c r="S10" s="41">
        <v>0.8</v>
      </c>
    </row>
    <row r="11" spans="1:19">
      <c r="A11" s="38">
        <v>4</v>
      </c>
      <c r="B11" s="38" t="str">
        <f>'HEAVY MEDIUM TOTAL AA''s'!C11</f>
        <v>.</v>
      </c>
      <c r="C11" s="39">
        <f>'HEAVY MEDIUM TOTAL AA''s'!E11</f>
        <v>0</v>
      </c>
      <c r="D11" s="40" t="str">
        <f>'HEAVY MEDIUM TOTAL AA''s'!F23</f>
        <v>.</v>
      </c>
      <c r="E11" s="41">
        <v>1.25</v>
      </c>
      <c r="F11" s="40" t="str">
        <f>'HEAVY MEDIUM TOTAL AA''s'!G23</f>
        <v>.</v>
      </c>
      <c r="G11" s="41">
        <v>0.4</v>
      </c>
      <c r="H11" s="40" t="str">
        <f>'HEAVY MEDIUM TOTAL AA''s'!H23</f>
        <v>.</v>
      </c>
      <c r="I11" s="41">
        <v>0.9</v>
      </c>
      <c r="J11" s="40" t="str">
        <f>'HEAVY MEDIUM TOTAL AA''s'!I23</f>
        <v>.</v>
      </c>
      <c r="K11" s="41">
        <v>0.7</v>
      </c>
      <c r="L11" s="40" t="str">
        <f>'HEAVY MEDIUM TOTAL AA''s'!J23</f>
        <v>.</v>
      </c>
      <c r="M11" s="41">
        <v>0.2</v>
      </c>
      <c r="N11" s="40" t="str">
        <f>'HEAVY MEDIUM TOTAL AA''s'!K23</f>
        <v>.</v>
      </c>
      <c r="O11" s="41">
        <v>1.7</v>
      </c>
      <c r="P11" s="40" t="str">
        <f>'HEAVY MEDIUM TOTAL AA''s'!L23</f>
        <v>.</v>
      </c>
      <c r="Q11" s="41">
        <v>0.7</v>
      </c>
      <c r="R11" s="40" t="str">
        <f>'HEAVY MEDIUM TOTAL AA''s'!M23</f>
        <v>.</v>
      </c>
      <c r="S11" s="41">
        <v>0.7</v>
      </c>
    </row>
    <row r="12" spans="1:19">
      <c r="A12" s="38">
        <v>5</v>
      </c>
      <c r="B12" s="38" t="str">
        <f>'HEAVY MEDIUM TOTAL AA''s'!C12</f>
        <v>.</v>
      </c>
      <c r="C12" s="39">
        <f>'HEAVY MEDIUM TOTAL AA''s'!E12</f>
        <v>0</v>
      </c>
      <c r="D12" s="40" t="str">
        <f>'HEAVY MEDIUM TOTAL AA''s'!F24</f>
        <v>.</v>
      </c>
      <c r="E12" s="41">
        <v>1.1000000000000001</v>
      </c>
      <c r="F12" s="40" t="str">
        <f>'HEAVY MEDIUM TOTAL AA''s'!G24</f>
        <v>.</v>
      </c>
      <c r="G12" s="41">
        <v>0.35</v>
      </c>
      <c r="H12" s="40" t="str">
        <f>'HEAVY MEDIUM TOTAL AA''s'!H24</f>
        <v>.</v>
      </c>
      <c r="I12" s="41">
        <v>0.8</v>
      </c>
      <c r="J12" s="40" t="str">
        <f>'HEAVY MEDIUM TOTAL AA''s'!I24</f>
        <v>.</v>
      </c>
      <c r="K12" s="41">
        <v>0.6</v>
      </c>
      <c r="L12" s="40" t="str">
        <f>'HEAVY MEDIUM TOTAL AA''s'!J24</f>
        <v>.</v>
      </c>
      <c r="M12" s="41">
        <v>0.18</v>
      </c>
      <c r="N12" s="40" t="str">
        <f>'HEAVY MEDIUM TOTAL AA''s'!K24</f>
        <v>.</v>
      </c>
      <c r="O12" s="41">
        <v>1.5</v>
      </c>
      <c r="P12" s="40" t="str">
        <f>'HEAVY MEDIUM TOTAL AA''s'!L24</f>
        <v>.</v>
      </c>
      <c r="Q12" s="41">
        <v>0.6</v>
      </c>
      <c r="R12" s="40" t="str">
        <f>'HEAVY MEDIUM TOTAL AA''s'!M24</f>
        <v>.</v>
      </c>
      <c r="S12" s="41">
        <v>0.6</v>
      </c>
    </row>
    <row r="13" spans="1:19">
      <c r="A13" s="38">
        <v>6</v>
      </c>
      <c r="B13" s="38" t="str">
        <f>'HEAVY MEDIUM TOTAL AA''s'!C13</f>
        <v>.</v>
      </c>
      <c r="C13" s="39">
        <f>'HEAVY MEDIUM TOTAL AA''s'!E13</f>
        <v>0</v>
      </c>
      <c r="D13" s="40" t="str">
        <f>'HEAVY MEDIUM TOTAL AA''s'!F25</f>
        <v>.</v>
      </c>
      <c r="E13" s="41">
        <v>0.9</v>
      </c>
      <c r="F13" s="40" t="str">
        <f>'HEAVY MEDIUM TOTAL AA''s'!G25</f>
        <v>.</v>
      </c>
      <c r="G13" s="41">
        <v>0.3</v>
      </c>
      <c r="H13" s="40" t="str">
        <f>'HEAVY MEDIUM TOTAL AA''s'!H25</f>
        <v>.</v>
      </c>
      <c r="I13" s="41">
        <v>0.7</v>
      </c>
      <c r="J13" s="40" t="str">
        <f>'HEAVY MEDIUM TOTAL AA''s'!I25</f>
        <v>.</v>
      </c>
      <c r="K13" s="41">
        <v>0.5</v>
      </c>
      <c r="L13" s="40" t="str">
        <f>'HEAVY MEDIUM TOTAL AA''s'!J25</f>
        <v>.</v>
      </c>
      <c r="M13" s="41">
        <v>0.18</v>
      </c>
      <c r="N13" s="40" t="str">
        <f>'HEAVY MEDIUM TOTAL AA''s'!K25</f>
        <v>.</v>
      </c>
      <c r="O13" s="41">
        <v>1.2</v>
      </c>
      <c r="P13" s="40" t="str">
        <f>'HEAVY MEDIUM TOTAL AA''s'!L25</f>
        <v>.</v>
      </c>
      <c r="Q13" s="41">
        <v>0.5</v>
      </c>
      <c r="R13" s="40" t="str">
        <f>'HEAVY MEDIUM TOTAL AA''s'!M25</f>
        <v>.</v>
      </c>
      <c r="S13" s="41">
        <v>0.5</v>
      </c>
    </row>
    <row r="14" spans="1:19">
      <c r="A14" s="38">
        <v>7</v>
      </c>
      <c r="B14" s="38" t="str">
        <f>'HEAVY MEDIUM TOTAL AA''s'!C14</f>
        <v>.</v>
      </c>
      <c r="C14" s="39">
        <f>'HEAVY MEDIUM TOTAL AA''s'!E14</f>
        <v>0</v>
      </c>
      <c r="D14" s="40" t="str">
        <f>'HEAVY MEDIUM TOTAL AA''s'!F26</f>
        <v>.</v>
      </c>
      <c r="E14" s="41">
        <v>0.75</v>
      </c>
      <c r="F14" s="40" t="str">
        <f>'HEAVY MEDIUM TOTAL AA''s'!G26</f>
        <v>.</v>
      </c>
      <c r="G14" s="41">
        <v>0.25</v>
      </c>
      <c r="H14" s="40" t="str">
        <f>'HEAVY MEDIUM TOTAL AA''s'!H26</f>
        <v>.</v>
      </c>
      <c r="I14" s="41">
        <v>0.6</v>
      </c>
      <c r="J14" s="40" t="str">
        <f>'HEAVY MEDIUM TOTAL AA''s'!I26</f>
        <v>.</v>
      </c>
      <c r="K14" s="41">
        <v>0.4</v>
      </c>
      <c r="L14" s="40" t="str">
        <f>'HEAVY MEDIUM TOTAL AA''s'!J26</f>
        <v>.</v>
      </c>
      <c r="M14" s="41">
        <v>0.18</v>
      </c>
      <c r="N14" s="40" t="str">
        <f>'HEAVY MEDIUM TOTAL AA''s'!K26</f>
        <v>.</v>
      </c>
      <c r="O14" s="41">
        <v>1</v>
      </c>
      <c r="P14" s="40" t="str">
        <f>'HEAVY MEDIUM TOTAL AA''s'!L26</f>
        <v>.</v>
      </c>
      <c r="Q14" s="41">
        <v>0.4</v>
      </c>
      <c r="R14" s="40" t="str">
        <f>'HEAVY MEDIUM TOTAL AA''s'!M26</f>
        <v>.</v>
      </c>
      <c r="S14" s="41">
        <v>0.4</v>
      </c>
    </row>
    <row r="15" spans="1:19">
      <c r="A15" s="38">
        <v>8</v>
      </c>
      <c r="B15" s="38" t="str">
        <f>'HEAVY MEDIUM TOTAL AA''s'!C15</f>
        <v>.</v>
      </c>
      <c r="C15" s="39">
        <f>'HEAVY MEDIUM TOTAL AA''s'!E15</f>
        <v>0</v>
      </c>
      <c r="D15" s="40" t="str">
        <f>'HEAVY MEDIUM TOTAL AA''s'!F27</f>
        <v>.</v>
      </c>
      <c r="E15" s="41"/>
      <c r="F15" s="40" t="str">
        <f>'HEAVY MEDIUM TOTAL AA''s'!G27</f>
        <v>.</v>
      </c>
      <c r="G15" s="41"/>
      <c r="H15" s="40" t="str">
        <f>'HEAVY MEDIUM TOTAL AA''s'!H27</f>
        <v>.</v>
      </c>
      <c r="I15" s="41"/>
      <c r="J15" s="40" t="str">
        <f>'HEAVY MEDIUM TOTAL AA''s'!I27</f>
        <v>.</v>
      </c>
      <c r="K15" s="41"/>
      <c r="L15" s="40" t="str">
        <f>'HEAVY MEDIUM TOTAL AA''s'!J27</f>
        <v>.</v>
      </c>
      <c r="M15" s="41"/>
      <c r="N15" s="40" t="str">
        <f>'HEAVY MEDIUM TOTAL AA''s'!K27</f>
        <v>.</v>
      </c>
      <c r="O15" s="41"/>
      <c r="P15" s="40" t="str">
        <f>'HEAVY MEDIUM TOTAL AA''s'!L27</f>
        <v>.</v>
      </c>
      <c r="Q15" s="41"/>
      <c r="R15" s="40" t="str">
        <f>'HEAVY MEDIUM TOTAL AA''s'!M27</f>
        <v>.</v>
      </c>
      <c r="S15" s="41"/>
    </row>
    <row r="16" spans="1:19">
      <c r="A16" s="38">
        <v>9</v>
      </c>
      <c r="B16" s="38" t="str">
        <f>'HEAVY MEDIUM TOTAL AA''s'!C16</f>
        <v>.</v>
      </c>
      <c r="C16" s="39">
        <f>'HEAVY MEDIUM TOTAL AA''s'!E16</f>
        <v>0</v>
      </c>
      <c r="D16" s="40" t="str">
        <f>'HEAVY MEDIUM TOTAL AA''s'!F28</f>
        <v>.</v>
      </c>
      <c r="E16" s="41"/>
      <c r="F16" s="40" t="str">
        <f>'HEAVY MEDIUM TOTAL AA''s'!G28</f>
        <v>.</v>
      </c>
      <c r="G16" s="41"/>
      <c r="H16" s="40" t="str">
        <f>'HEAVY MEDIUM TOTAL AA''s'!H28</f>
        <v>.</v>
      </c>
      <c r="I16" s="41"/>
      <c r="J16" s="40" t="str">
        <f>'HEAVY MEDIUM TOTAL AA''s'!I28</f>
        <v>.</v>
      </c>
      <c r="K16" s="41"/>
      <c r="L16" s="40" t="str">
        <f>'HEAVY MEDIUM TOTAL AA''s'!J28</f>
        <v>.</v>
      </c>
      <c r="M16" s="41"/>
      <c r="N16" s="40" t="str">
        <f>'HEAVY MEDIUM TOTAL AA''s'!K28</f>
        <v>.</v>
      </c>
      <c r="O16" s="41"/>
      <c r="P16" s="40" t="str">
        <f>'HEAVY MEDIUM TOTAL AA''s'!L28</f>
        <v>.</v>
      </c>
      <c r="Q16" s="41"/>
      <c r="R16" s="40" t="str">
        <f>'HEAVY MEDIUM TOTAL AA''s'!M28</f>
        <v>.</v>
      </c>
      <c r="S16" s="41"/>
    </row>
    <row r="17" spans="1:19">
      <c r="A17" s="38">
        <v>10</v>
      </c>
      <c r="B17" s="38" t="str">
        <f>'HEAVY MEDIUM TOTAL AA''s'!C17</f>
        <v>.</v>
      </c>
      <c r="C17" s="39">
        <f>'HEAVY MEDIUM TOTAL AA''s'!E17</f>
        <v>0</v>
      </c>
      <c r="D17" s="40" t="str">
        <f>'HEAVY MEDIUM TOTAL AA''s'!F29</f>
        <v>.</v>
      </c>
      <c r="E17" s="41"/>
      <c r="F17" s="40" t="str">
        <f>'HEAVY MEDIUM TOTAL AA''s'!G29</f>
        <v>.</v>
      </c>
      <c r="G17" s="41"/>
      <c r="H17" s="40" t="str">
        <f>'HEAVY MEDIUM TOTAL AA''s'!H29</f>
        <v>.</v>
      </c>
      <c r="I17" s="41"/>
      <c r="J17" s="40" t="str">
        <f>'HEAVY MEDIUM TOTAL AA''s'!I29</f>
        <v>.</v>
      </c>
      <c r="K17" s="41"/>
      <c r="L17" s="40" t="str">
        <f>'HEAVY MEDIUM TOTAL AA''s'!J29</f>
        <v>.</v>
      </c>
      <c r="M17" s="41"/>
      <c r="N17" s="40" t="str">
        <f>'HEAVY MEDIUM TOTAL AA''s'!K29</f>
        <v>.</v>
      </c>
      <c r="O17" s="41"/>
      <c r="P17" s="40" t="str">
        <f>'HEAVY MEDIUM TOTAL AA''s'!L29</f>
        <v>.</v>
      </c>
      <c r="Q17" s="41"/>
      <c r="R17" s="40" t="str">
        <f>'HEAVY MEDIUM TOTAL AA''s'!M29</f>
        <v>.</v>
      </c>
      <c r="S17" s="41"/>
    </row>
    <row r="19" spans="1:19">
      <c r="A19" s="38"/>
      <c r="B19" s="38" t="s">
        <v>81</v>
      </c>
      <c r="C19" s="41" t="s">
        <v>82</v>
      </c>
      <c r="D19" s="38" t="s">
        <v>81</v>
      </c>
      <c r="E19" s="41" t="s">
        <v>82</v>
      </c>
      <c r="F19" s="38" t="s">
        <v>81</v>
      </c>
      <c r="G19" s="41" t="s">
        <v>82</v>
      </c>
      <c r="H19" s="38" t="s">
        <v>81</v>
      </c>
      <c r="I19" s="41" t="s">
        <v>82</v>
      </c>
    </row>
    <row r="20" spans="1:19">
      <c r="A20" s="38" t="s">
        <v>99</v>
      </c>
      <c r="B20" s="38" t="s">
        <v>97</v>
      </c>
      <c r="C20" s="41" t="s">
        <v>97</v>
      </c>
      <c r="D20" s="38" t="s">
        <v>98</v>
      </c>
      <c r="E20" s="41" t="s">
        <v>98</v>
      </c>
      <c r="F20" s="38" t="s">
        <v>86</v>
      </c>
      <c r="G20" s="41" t="s">
        <v>86</v>
      </c>
      <c r="H20" s="38" t="s">
        <v>87</v>
      </c>
      <c r="I20" s="41" t="s">
        <v>87</v>
      </c>
    </row>
    <row r="21" spans="1:19">
      <c r="A21" s="38">
        <v>1</v>
      </c>
      <c r="B21" s="40" t="str">
        <f>'HEAVY MEDIUM TOTAL AA''s'!N20</f>
        <v>.</v>
      </c>
      <c r="C21" s="41">
        <v>1.2</v>
      </c>
      <c r="D21" s="40" t="str">
        <f>'HEAVY MEDIUM TOTAL AA''s'!O20</f>
        <v>.</v>
      </c>
      <c r="E21" s="41">
        <v>0.8</v>
      </c>
      <c r="F21" s="40" t="str">
        <f>'HEAVY MEDIUM TOTAL AA''s'!Q20</f>
        <v>.</v>
      </c>
      <c r="G21" s="41">
        <v>0.2</v>
      </c>
      <c r="H21" s="40" t="str">
        <f>'HEAVY MEDIUM TOTAL AA''s'!R20</f>
        <v>.</v>
      </c>
      <c r="I21" s="41">
        <v>0.25</v>
      </c>
    </row>
    <row r="22" spans="1:19">
      <c r="A22" s="38">
        <v>2</v>
      </c>
      <c r="B22" s="40" t="str">
        <f>'HEAVY MEDIUM TOTAL AA''s'!N21</f>
        <v>.</v>
      </c>
      <c r="C22" s="41">
        <v>1.1000000000000001</v>
      </c>
      <c r="D22" s="40" t="str">
        <f>'HEAVY MEDIUM TOTAL AA''s'!O21</f>
        <v>.</v>
      </c>
      <c r="E22" s="41">
        <v>0.75</v>
      </c>
      <c r="F22" s="40" t="str">
        <f>'HEAVY MEDIUM TOTAL AA''s'!Q21</f>
        <v>.</v>
      </c>
      <c r="G22" s="41">
        <v>0.2</v>
      </c>
      <c r="H22" s="40" t="str">
        <f>'HEAVY MEDIUM TOTAL AA''s'!R21</f>
        <v>.</v>
      </c>
      <c r="I22" s="41">
        <v>0.23</v>
      </c>
    </row>
    <row r="23" spans="1:19">
      <c r="A23" s="38">
        <v>3</v>
      </c>
      <c r="B23" s="40" t="str">
        <f>'HEAVY MEDIUM TOTAL AA''s'!N22</f>
        <v>.</v>
      </c>
      <c r="C23" s="41">
        <v>1</v>
      </c>
      <c r="D23" s="40" t="str">
        <f>'HEAVY MEDIUM TOTAL AA''s'!O22</f>
        <v>.</v>
      </c>
      <c r="E23" s="41">
        <v>0.7</v>
      </c>
      <c r="F23" s="40" t="str">
        <f>'HEAVY MEDIUM TOTAL AA''s'!Q22</f>
        <v>.</v>
      </c>
      <c r="G23" s="41">
        <v>0.18</v>
      </c>
      <c r="H23" s="40" t="str">
        <f>'HEAVY MEDIUM TOTAL AA''s'!R22</f>
        <v>.</v>
      </c>
      <c r="I23" s="41">
        <v>0.2</v>
      </c>
    </row>
    <row r="24" spans="1:19">
      <c r="A24" s="38">
        <v>4</v>
      </c>
      <c r="B24" s="40" t="str">
        <f>'HEAVY MEDIUM TOTAL AA''s'!N23</f>
        <v>.</v>
      </c>
      <c r="C24" s="41">
        <v>0.9</v>
      </c>
      <c r="D24" s="40" t="str">
        <f>'HEAVY MEDIUM TOTAL AA''s'!O23</f>
        <v>.</v>
      </c>
      <c r="E24" s="41">
        <v>0.65</v>
      </c>
      <c r="F24" s="40" t="str">
        <f>'HEAVY MEDIUM TOTAL AA''s'!Q23</f>
        <v>.</v>
      </c>
      <c r="G24" s="41">
        <v>0.18</v>
      </c>
      <c r="H24" s="40" t="str">
        <f>'HEAVY MEDIUM TOTAL AA''s'!R23</f>
        <v>.</v>
      </c>
      <c r="I24" s="41">
        <v>0.19</v>
      </c>
    </row>
    <row r="25" spans="1:19">
      <c r="A25" s="38">
        <v>5</v>
      </c>
      <c r="B25" s="40" t="str">
        <f>'HEAVY MEDIUM TOTAL AA''s'!N24</f>
        <v>.</v>
      </c>
      <c r="C25" s="41">
        <v>0.8</v>
      </c>
      <c r="D25" s="40" t="str">
        <f>'HEAVY MEDIUM TOTAL AA''s'!O24</f>
        <v>.</v>
      </c>
      <c r="E25" s="41">
        <v>0.6</v>
      </c>
      <c r="F25" s="40" t="str">
        <f>'HEAVY MEDIUM TOTAL AA''s'!Q24</f>
        <v>.</v>
      </c>
      <c r="G25" s="41">
        <v>0.12</v>
      </c>
      <c r="H25" s="40" t="str">
        <f>'HEAVY MEDIUM TOTAL AA''s'!R24</f>
        <v>.</v>
      </c>
      <c r="I25" s="41">
        <v>0.18</v>
      </c>
    </row>
    <row r="26" spans="1:19">
      <c r="A26" s="38">
        <v>6</v>
      </c>
      <c r="B26" s="40" t="str">
        <f>'HEAVY MEDIUM TOTAL AA''s'!N25</f>
        <v>.</v>
      </c>
      <c r="C26" s="41">
        <v>0.7</v>
      </c>
      <c r="D26" s="40" t="str">
        <f>'HEAVY MEDIUM TOTAL AA''s'!O25</f>
        <v>.</v>
      </c>
      <c r="E26" s="41">
        <v>0.55000000000000004</v>
      </c>
      <c r="F26" s="40" t="str">
        <f>'HEAVY MEDIUM TOTAL AA''s'!Q25</f>
        <v>.</v>
      </c>
      <c r="G26" s="41">
        <v>0.12</v>
      </c>
      <c r="H26" s="40" t="str">
        <f>'HEAVY MEDIUM TOTAL AA''s'!R25</f>
        <v>.</v>
      </c>
      <c r="I26" s="41">
        <v>0.17</v>
      </c>
    </row>
    <row r="27" spans="1:19">
      <c r="A27" s="38">
        <v>7</v>
      </c>
      <c r="B27" s="40" t="str">
        <f>'HEAVY MEDIUM TOTAL AA''s'!N26</f>
        <v>.</v>
      </c>
      <c r="C27" s="41">
        <v>0.65</v>
      </c>
      <c r="D27" s="40" t="str">
        <f>'HEAVY MEDIUM TOTAL AA''s'!O26</f>
        <v>.</v>
      </c>
      <c r="E27" s="41">
        <v>0.2</v>
      </c>
      <c r="F27" s="40" t="str">
        <f>'HEAVY MEDIUM TOTAL AA''s'!Q26</f>
        <v>.</v>
      </c>
      <c r="G27" s="41">
        <v>0.1</v>
      </c>
      <c r="H27" s="40" t="str">
        <f>'HEAVY MEDIUM TOTAL AA''s'!R26</f>
        <v>.</v>
      </c>
      <c r="I27" s="41">
        <v>0.16</v>
      </c>
    </row>
    <row r="28" spans="1:19">
      <c r="A28" s="38">
        <v>8</v>
      </c>
      <c r="B28" s="40" t="str">
        <f>'HEAVY MEDIUM TOTAL AA''s'!N27</f>
        <v>.</v>
      </c>
      <c r="C28" s="41"/>
      <c r="D28" s="40" t="str">
        <f>'HEAVY MEDIUM TOTAL AA''s'!O27</f>
        <v>.</v>
      </c>
      <c r="E28" s="41"/>
      <c r="F28" s="40" t="str">
        <f>'HEAVY MEDIUM TOTAL AA''s'!Q27</f>
        <v>.</v>
      </c>
      <c r="G28" s="41"/>
      <c r="H28" s="40" t="str">
        <f>'HEAVY MEDIUM TOTAL AA''s'!R27</f>
        <v>.</v>
      </c>
      <c r="I28" s="41"/>
    </row>
    <row r="29" spans="1:19">
      <c r="A29" s="38">
        <v>9</v>
      </c>
      <c r="B29" s="40" t="str">
        <f>'HEAVY MEDIUM TOTAL AA''s'!N28</f>
        <v>.</v>
      </c>
      <c r="C29" s="41"/>
      <c r="D29" s="40" t="str">
        <f>'HEAVY MEDIUM TOTAL AA''s'!O28</f>
        <v>.</v>
      </c>
      <c r="E29" s="41"/>
      <c r="F29" s="40" t="str">
        <f>'HEAVY MEDIUM TOTAL AA''s'!Q28</f>
        <v>.</v>
      </c>
      <c r="G29" s="41"/>
      <c r="H29" s="40" t="str">
        <f>'HEAVY MEDIUM TOTAL AA''s'!R28</f>
        <v>.</v>
      </c>
      <c r="I29" s="41"/>
    </row>
    <row r="30" spans="1:19">
      <c r="A30" s="38">
        <v>10</v>
      </c>
      <c r="B30" s="40" t="str">
        <f>'HEAVY MEDIUM TOTAL AA''s'!N29</f>
        <v>.</v>
      </c>
      <c r="C30" s="41"/>
      <c r="D30" s="40" t="str">
        <f>'HEAVY MEDIUM TOTAL AA''s'!O29</f>
        <v>.</v>
      </c>
      <c r="E30" s="41"/>
      <c r="F30" s="40" t="str">
        <f>'HEAVY MEDIUM TOTAL AA''s'!Q29</f>
        <v>.</v>
      </c>
      <c r="G30" s="41"/>
      <c r="H30" s="40" t="str">
        <f>'HEAVY MEDIUM TOTAL AA''s'!R29</f>
        <v>.</v>
      </c>
      <c r="I30" s="41"/>
    </row>
  </sheetData>
  <sheetProtection password="D7FE"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dimension ref="A1:S30"/>
  <sheetViews>
    <sheetView workbookViewId="0">
      <selection activeCell="E6" sqref="E6"/>
    </sheetView>
  </sheetViews>
  <sheetFormatPr defaultRowHeight="15"/>
  <cols>
    <col min="3" max="3" width="13.42578125" customWidth="1"/>
    <col min="4" max="4" width="11.42578125" customWidth="1"/>
    <col min="7" max="7" width="11.28515625" customWidth="1"/>
    <col min="8" max="8" width="11.5703125" customWidth="1"/>
    <col min="9" max="9" width="11.28515625" customWidth="1"/>
    <col min="10" max="10" width="12.85546875" customWidth="1"/>
    <col min="11" max="19" width="12.5703125" customWidth="1"/>
    <col min="20" max="20" width="11.7109375" customWidth="1"/>
    <col min="21" max="22" width="12.140625" customWidth="1"/>
    <col min="23" max="23" width="13.7109375" customWidth="1"/>
    <col min="24" max="24" width="11.28515625" customWidth="1"/>
    <col min="25" max="25" width="12" customWidth="1"/>
    <col min="26" max="26" width="10.5703125" customWidth="1"/>
    <col min="27" max="27" width="12" customWidth="1"/>
  </cols>
  <sheetData>
    <row r="1" spans="1:19" ht="28.5">
      <c r="F1" s="42" t="s">
        <v>102</v>
      </c>
    </row>
    <row r="2" spans="1:19" ht="30.75" customHeight="1">
      <c r="A2" s="37" t="s">
        <v>101</v>
      </c>
    </row>
    <row r="3" spans="1:19" ht="30.75" customHeight="1">
      <c r="A3" s="37" t="s">
        <v>88</v>
      </c>
    </row>
    <row r="4" spans="1:19" ht="30.75" customHeight="1"/>
    <row r="5" spans="1:19" ht="18" customHeight="1">
      <c r="B5" s="37" t="s">
        <v>103</v>
      </c>
    </row>
    <row r="6" spans="1:19">
      <c r="A6" s="38"/>
      <c r="B6" s="38"/>
      <c r="C6" s="38"/>
      <c r="D6" s="38" t="s">
        <v>81</v>
      </c>
      <c r="E6" s="41" t="s">
        <v>82</v>
      </c>
      <c r="F6" s="38" t="s">
        <v>81</v>
      </c>
      <c r="G6" s="41" t="s">
        <v>82</v>
      </c>
      <c r="H6" s="38" t="s">
        <v>81</v>
      </c>
      <c r="I6" s="41" t="s">
        <v>82</v>
      </c>
      <c r="J6" s="38" t="s">
        <v>81</v>
      </c>
      <c r="K6" s="41" t="s">
        <v>82</v>
      </c>
      <c r="L6" s="38" t="s">
        <v>81</v>
      </c>
      <c r="M6" s="41" t="s">
        <v>82</v>
      </c>
      <c r="N6" s="38" t="s">
        <v>81</v>
      </c>
      <c r="O6" s="41" t="s">
        <v>82</v>
      </c>
      <c r="P6" s="38" t="s">
        <v>81</v>
      </c>
      <c r="Q6" s="41" t="s">
        <v>82</v>
      </c>
      <c r="R6" s="38" t="s">
        <v>81</v>
      </c>
      <c r="S6" s="41" t="s">
        <v>82</v>
      </c>
    </row>
    <row r="7" spans="1:19">
      <c r="A7" s="38" t="s">
        <v>99</v>
      </c>
      <c r="B7" s="38" t="s">
        <v>83</v>
      </c>
      <c r="C7" s="38" t="s">
        <v>84</v>
      </c>
      <c r="D7" s="38" t="s">
        <v>90</v>
      </c>
      <c r="E7" s="41" t="s">
        <v>90</v>
      </c>
      <c r="F7" s="38" t="s">
        <v>89</v>
      </c>
      <c r="G7" s="41" t="s">
        <v>89</v>
      </c>
      <c r="H7" s="38" t="s">
        <v>85</v>
      </c>
      <c r="I7" s="41" t="s">
        <v>85</v>
      </c>
      <c r="J7" s="38" t="s">
        <v>91</v>
      </c>
      <c r="K7" s="41" t="s">
        <v>91</v>
      </c>
      <c r="L7" s="38" t="s">
        <v>92</v>
      </c>
      <c r="M7" s="41" t="s">
        <v>93</v>
      </c>
      <c r="N7" s="38" t="s">
        <v>94</v>
      </c>
      <c r="O7" s="41" t="s">
        <v>94</v>
      </c>
      <c r="P7" s="38" t="s">
        <v>95</v>
      </c>
      <c r="Q7" s="41" t="s">
        <v>95</v>
      </c>
      <c r="R7" s="38" t="s">
        <v>96</v>
      </c>
      <c r="S7" s="41" t="s">
        <v>96</v>
      </c>
    </row>
    <row r="8" spans="1:19">
      <c r="A8" s="38">
        <v>1</v>
      </c>
      <c r="B8" s="38">
        <f>'SUPER MEDIUM TOTAL AA''s'!C8</f>
        <v>1</v>
      </c>
      <c r="C8" s="39">
        <f>'SUPER MEDIUM TOTAL AA''s'!E8</f>
        <v>0</v>
      </c>
      <c r="D8" s="40">
        <f>'SUPER MEDIUM TOTAL AA''s'!F20</f>
        <v>0</v>
      </c>
      <c r="E8" s="41">
        <v>1.8</v>
      </c>
      <c r="F8" s="40">
        <f>'SUPER MEDIUM TOTAL AA''s'!G20</f>
        <v>0</v>
      </c>
      <c r="G8" s="41">
        <v>0.6</v>
      </c>
      <c r="H8" s="40">
        <f>'SUPER MEDIUM TOTAL AA''s'!H20</f>
        <v>0</v>
      </c>
      <c r="I8" s="41">
        <v>1.2</v>
      </c>
      <c r="J8" s="40">
        <f>'SUPER MEDIUM TOTAL AA''s'!I20</f>
        <v>0</v>
      </c>
      <c r="K8" s="41">
        <v>1</v>
      </c>
      <c r="L8" s="40">
        <f>'SUPER MEDIUM TOTAL AA''s'!J20</f>
        <v>0</v>
      </c>
      <c r="M8" s="41">
        <v>0.2</v>
      </c>
      <c r="N8" s="40">
        <f>'SUPER MEDIUM TOTAL AA''s'!K20</f>
        <v>0</v>
      </c>
      <c r="O8" s="41">
        <v>2</v>
      </c>
      <c r="P8" s="40">
        <f>'SUPER MEDIUM TOTAL AA''s'!L20</f>
        <v>0</v>
      </c>
      <c r="Q8" s="41">
        <v>1</v>
      </c>
      <c r="R8" s="40">
        <f>'SUPER MEDIUM TOTAL AA''s'!M20</f>
        <v>0</v>
      </c>
      <c r="S8" s="41">
        <v>1</v>
      </c>
    </row>
    <row r="9" spans="1:19">
      <c r="A9" s="38">
        <v>2</v>
      </c>
      <c r="B9" s="38">
        <f>'SUPER MEDIUM TOTAL AA''s'!C9</f>
        <v>15</v>
      </c>
      <c r="C9" s="39">
        <f>'SUPER MEDIUM TOTAL AA''s'!E9</f>
        <v>0</v>
      </c>
      <c r="D9" s="40" t="str">
        <f>'SUPER MEDIUM TOTAL AA''s'!F21</f>
        <v>.</v>
      </c>
      <c r="E9" s="41">
        <v>1.6</v>
      </c>
      <c r="F9" s="40" t="str">
        <f>'SUPER MEDIUM TOTAL AA''s'!G21</f>
        <v>.</v>
      </c>
      <c r="G9" s="41">
        <v>0.55000000000000004</v>
      </c>
      <c r="H9" s="40" t="str">
        <f>'SUPER MEDIUM TOTAL AA''s'!H21</f>
        <v>.</v>
      </c>
      <c r="I9" s="41">
        <v>1.1000000000000001</v>
      </c>
      <c r="J9" s="40" t="str">
        <f>'SUPER MEDIUM TOTAL AA''s'!I21</f>
        <v>.</v>
      </c>
      <c r="K9" s="41">
        <v>0.9</v>
      </c>
      <c r="L9" s="40" t="str">
        <f>'SUPER MEDIUM TOTAL AA''s'!J21</f>
        <v>.</v>
      </c>
      <c r="M9" s="41">
        <v>0.2</v>
      </c>
      <c r="N9" s="40" t="str">
        <f>'SUPER MEDIUM TOTAL AA''s'!K21</f>
        <v>.</v>
      </c>
      <c r="O9" s="41">
        <v>1.9</v>
      </c>
      <c r="P9" s="40" t="str">
        <f>'SUPER MEDIUM TOTAL AA''s'!L21</f>
        <v>.</v>
      </c>
      <c r="Q9" s="41">
        <v>0.9</v>
      </c>
      <c r="R9" s="40" t="str">
        <f>'SUPER MEDIUM TOTAL AA''s'!M21</f>
        <v>.</v>
      </c>
      <c r="S9" s="41">
        <v>0.9</v>
      </c>
    </row>
    <row r="10" spans="1:19">
      <c r="A10" s="38">
        <v>3</v>
      </c>
      <c r="B10" s="38" t="str">
        <f>'SUPER MEDIUM TOTAL AA''s'!C10</f>
        <v>.</v>
      </c>
      <c r="C10" s="39">
        <f>'SUPER MEDIUM TOTAL AA''s'!E10</f>
        <v>0</v>
      </c>
      <c r="D10" s="40" t="str">
        <f>'SUPER MEDIUM TOTAL AA''s'!F22</f>
        <v>.</v>
      </c>
      <c r="E10" s="41">
        <v>1.4</v>
      </c>
      <c r="F10" s="40" t="str">
        <f>'SUPER MEDIUM TOTAL AA''s'!G22</f>
        <v>.</v>
      </c>
      <c r="G10" s="41">
        <v>0.5</v>
      </c>
      <c r="H10" s="40" t="str">
        <f>'SUPER MEDIUM TOTAL AA''s'!H22</f>
        <v>.</v>
      </c>
      <c r="I10" s="41">
        <v>1</v>
      </c>
      <c r="J10" s="40" t="str">
        <f>'SUPER MEDIUM TOTAL AA''s'!I22</f>
        <v>.</v>
      </c>
      <c r="K10" s="41">
        <v>0.8</v>
      </c>
      <c r="L10" s="40" t="str">
        <f>'SUPER MEDIUM TOTAL AA''s'!J22</f>
        <v>.</v>
      </c>
      <c r="M10" s="41">
        <v>0.2</v>
      </c>
      <c r="N10" s="40" t="str">
        <f>'SUPER MEDIUM TOTAL AA''s'!K22</f>
        <v>.</v>
      </c>
      <c r="O10" s="41">
        <v>1.8</v>
      </c>
      <c r="P10" s="40" t="str">
        <f>'SUPER MEDIUM TOTAL AA''s'!L22</f>
        <v>.</v>
      </c>
      <c r="Q10" s="41">
        <v>0.8</v>
      </c>
      <c r="R10" s="40" t="str">
        <f>'SUPER MEDIUM TOTAL AA''s'!M22</f>
        <v>.</v>
      </c>
      <c r="S10" s="41">
        <v>0.8</v>
      </c>
    </row>
    <row r="11" spans="1:19">
      <c r="A11" s="38">
        <v>4</v>
      </c>
      <c r="B11" s="38" t="str">
        <f>'SUPER MEDIUM TOTAL AA''s'!C11</f>
        <v>.</v>
      </c>
      <c r="C11" s="39">
        <f>'SUPER MEDIUM TOTAL AA''s'!E11</f>
        <v>0</v>
      </c>
      <c r="D11" s="40" t="str">
        <f>'SUPER MEDIUM TOTAL AA''s'!F23</f>
        <v>.</v>
      </c>
      <c r="E11" s="41">
        <v>1.25</v>
      </c>
      <c r="F11" s="40" t="str">
        <f>'SUPER MEDIUM TOTAL AA''s'!G23</f>
        <v>.</v>
      </c>
      <c r="G11" s="41">
        <v>0.4</v>
      </c>
      <c r="H11" s="40" t="str">
        <f>'SUPER MEDIUM TOTAL AA''s'!H23</f>
        <v>.</v>
      </c>
      <c r="I11" s="41">
        <v>0.9</v>
      </c>
      <c r="J11" s="40" t="str">
        <f>'SUPER MEDIUM TOTAL AA''s'!I23</f>
        <v>.</v>
      </c>
      <c r="K11" s="41">
        <v>0.7</v>
      </c>
      <c r="L11" s="40" t="str">
        <f>'SUPER MEDIUM TOTAL AA''s'!J23</f>
        <v>.</v>
      </c>
      <c r="M11" s="41">
        <v>0.2</v>
      </c>
      <c r="N11" s="40" t="str">
        <f>'SUPER MEDIUM TOTAL AA''s'!K23</f>
        <v>.</v>
      </c>
      <c r="O11" s="41">
        <v>1.7</v>
      </c>
      <c r="P11" s="40" t="str">
        <f>'SUPER MEDIUM TOTAL AA''s'!L23</f>
        <v>.</v>
      </c>
      <c r="Q11" s="41">
        <v>0.7</v>
      </c>
      <c r="R11" s="40" t="str">
        <f>'SUPER MEDIUM TOTAL AA''s'!M23</f>
        <v>.</v>
      </c>
      <c r="S11" s="41">
        <v>0.7</v>
      </c>
    </row>
    <row r="12" spans="1:19">
      <c r="A12" s="38">
        <v>5</v>
      </c>
      <c r="B12" s="38" t="str">
        <f>'SUPER MEDIUM TOTAL AA''s'!C12</f>
        <v>.</v>
      </c>
      <c r="C12" s="39">
        <f>'SUPER MEDIUM TOTAL AA''s'!E12</f>
        <v>0</v>
      </c>
      <c r="D12" s="40" t="str">
        <f>'SUPER MEDIUM TOTAL AA''s'!F24</f>
        <v>.</v>
      </c>
      <c r="E12" s="41">
        <v>1.1000000000000001</v>
      </c>
      <c r="F12" s="40" t="str">
        <f>'SUPER MEDIUM TOTAL AA''s'!G24</f>
        <v>.</v>
      </c>
      <c r="G12" s="41">
        <v>0.35</v>
      </c>
      <c r="H12" s="40" t="str">
        <f>'SUPER MEDIUM TOTAL AA''s'!H24</f>
        <v>.</v>
      </c>
      <c r="I12" s="41">
        <v>0.8</v>
      </c>
      <c r="J12" s="40" t="str">
        <f>'SUPER MEDIUM TOTAL AA''s'!I24</f>
        <v>.</v>
      </c>
      <c r="K12" s="41">
        <v>0.6</v>
      </c>
      <c r="L12" s="40" t="str">
        <f>'SUPER MEDIUM TOTAL AA''s'!J24</f>
        <v>.</v>
      </c>
      <c r="M12" s="41">
        <v>0.18</v>
      </c>
      <c r="N12" s="40" t="str">
        <f>'SUPER MEDIUM TOTAL AA''s'!K24</f>
        <v>.</v>
      </c>
      <c r="O12" s="41">
        <v>1.5</v>
      </c>
      <c r="P12" s="40" t="str">
        <f>'SUPER MEDIUM TOTAL AA''s'!L24</f>
        <v>.</v>
      </c>
      <c r="Q12" s="41">
        <v>0.6</v>
      </c>
      <c r="R12" s="40" t="str">
        <f>'SUPER MEDIUM TOTAL AA''s'!M24</f>
        <v>.</v>
      </c>
      <c r="S12" s="41">
        <v>0.6</v>
      </c>
    </row>
    <row r="13" spans="1:19">
      <c r="A13" s="38">
        <v>6</v>
      </c>
      <c r="B13" s="38" t="str">
        <f>'SUPER MEDIUM TOTAL AA''s'!C13</f>
        <v>.</v>
      </c>
      <c r="C13" s="39">
        <f>'SUPER MEDIUM TOTAL AA''s'!E13</f>
        <v>0</v>
      </c>
      <c r="D13" s="40" t="str">
        <f>'SUPER MEDIUM TOTAL AA''s'!F25</f>
        <v>.</v>
      </c>
      <c r="E13" s="41">
        <v>0.9</v>
      </c>
      <c r="F13" s="40" t="str">
        <f>'SUPER MEDIUM TOTAL AA''s'!G25</f>
        <v>.</v>
      </c>
      <c r="G13" s="41">
        <v>0.3</v>
      </c>
      <c r="H13" s="40" t="str">
        <f>'SUPER MEDIUM TOTAL AA''s'!H25</f>
        <v>.</v>
      </c>
      <c r="I13" s="41">
        <v>0.7</v>
      </c>
      <c r="J13" s="40" t="str">
        <f>'SUPER MEDIUM TOTAL AA''s'!I25</f>
        <v>.</v>
      </c>
      <c r="K13" s="41">
        <v>0.5</v>
      </c>
      <c r="L13" s="40" t="str">
        <f>'SUPER MEDIUM TOTAL AA''s'!J25</f>
        <v>.</v>
      </c>
      <c r="M13" s="41">
        <v>0.18</v>
      </c>
      <c r="N13" s="40" t="str">
        <f>'SUPER MEDIUM TOTAL AA''s'!K25</f>
        <v>.</v>
      </c>
      <c r="O13" s="41">
        <v>1.2</v>
      </c>
      <c r="P13" s="40" t="str">
        <f>'SUPER MEDIUM TOTAL AA''s'!L25</f>
        <v>.</v>
      </c>
      <c r="Q13" s="41">
        <v>0.5</v>
      </c>
      <c r="R13" s="40" t="str">
        <f>'SUPER MEDIUM TOTAL AA''s'!M25</f>
        <v>.</v>
      </c>
      <c r="S13" s="41">
        <v>0.5</v>
      </c>
    </row>
    <row r="14" spans="1:19">
      <c r="A14" s="38">
        <v>7</v>
      </c>
      <c r="B14" s="38" t="str">
        <f>'SUPER MEDIUM TOTAL AA''s'!C14</f>
        <v>.</v>
      </c>
      <c r="C14" s="39">
        <f>'SUPER MEDIUM TOTAL AA''s'!E14</f>
        <v>0</v>
      </c>
      <c r="D14" s="40" t="str">
        <f>'SUPER MEDIUM TOTAL AA''s'!F26</f>
        <v>.</v>
      </c>
      <c r="E14" s="41">
        <v>0.75</v>
      </c>
      <c r="F14" s="40" t="str">
        <f>'SUPER MEDIUM TOTAL AA''s'!G26</f>
        <v>.</v>
      </c>
      <c r="G14" s="41">
        <v>0.25</v>
      </c>
      <c r="H14" s="40" t="str">
        <f>'SUPER MEDIUM TOTAL AA''s'!H26</f>
        <v>.</v>
      </c>
      <c r="I14" s="41">
        <v>0.6</v>
      </c>
      <c r="J14" s="40" t="str">
        <f>'SUPER MEDIUM TOTAL AA''s'!I26</f>
        <v>.</v>
      </c>
      <c r="K14" s="41">
        <v>0.4</v>
      </c>
      <c r="L14" s="40" t="str">
        <f>'SUPER MEDIUM TOTAL AA''s'!J26</f>
        <v>.</v>
      </c>
      <c r="M14" s="41">
        <v>0.18</v>
      </c>
      <c r="N14" s="40" t="str">
        <f>'SUPER MEDIUM TOTAL AA''s'!K26</f>
        <v>.</v>
      </c>
      <c r="O14" s="41">
        <v>1</v>
      </c>
      <c r="P14" s="40" t="str">
        <f>'SUPER MEDIUM TOTAL AA''s'!L26</f>
        <v>.</v>
      </c>
      <c r="Q14" s="41">
        <v>0.4</v>
      </c>
      <c r="R14" s="40" t="str">
        <f>'SUPER MEDIUM TOTAL AA''s'!M26</f>
        <v>.</v>
      </c>
      <c r="S14" s="41">
        <v>0.4</v>
      </c>
    </row>
    <row r="15" spans="1:19">
      <c r="A15" s="38">
        <v>8</v>
      </c>
      <c r="B15" s="38" t="str">
        <f>'SUPER MEDIUM TOTAL AA''s'!C15</f>
        <v>.</v>
      </c>
      <c r="C15" s="39">
        <f>'SUPER MEDIUM TOTAL AA''s'!E15</f>
        <v>0</v>
      </c>
      <c r="D15" s="40" t="str">
        <f>'SUPER MEDIUM TOTAL AA''s'!F27</f>
        <v>.</v>
      </c>
      <c r="E15" s="41"/>
      <c r="F15" s="40" t="str">
        <f>'SUPER MEDIUM TOTAL AA''s'!G27</f>
        <v>.</v>
      </c>
      <c r="G15" s="41"/>
      <c r="H15" s="40" t="str">
        <f>'SUPER MEDIUM TOTAL AA''s'!H27</f>
        <v>.</v>
      </c>
      <c r="I15" s="41"/>
      <c r="J15" s="40" t="str">
        <f>'SUPER MEDIUM TOTAL AA''s'!I27</f>
        <v>.</v>
      </c>
      <c r="K15" s="41"/>
      <c r="L15" s="40" t="str">
        <f>'SUPER MEDIUM TOTAL AA''s'!J27</f>
        <v>.</v>
      </c>
      <c r="M15" s="41"/>
      <c r="N15" s="40" t="str">
        <f>'SUPER MEDIUM TOTAL AA''s'!K27</f>
        <v>.</v>
      </c>
      <c r="O15" s="41"/>
      <c r="P15" s="40" t="str">
        <f>'SUPER MEDIUM TOTAL AA''s'!L27</f>
        <v>.</v>
      </c>
      <c r="Q15" s="41"/>
      <c r="R15" s="40" t="str">
        <f>'SUPER MEDIUM TOTAL AA''s'!M27</f>
        <v>.</v>
      </c>
      <c r="S15" s="41"/>
    </row>
    <row r="16" spans="1:19">
      <c r="A16" s="38">
        <v>9</v>
      </c>
      <c r="B16" s="38" t="str">
        <f>'SUPER MEDIUM TOTAL AA''s'!C16</f>
        <v>.</v>
      </c>
      <c r="C16" s="39">
        <f>'SUPER MEDIUM TOTAL AA''s'!E16</f>
        <v>0</v>
      </c>
      <c r="D16" s="40" t="str">
        <f>'SUPER MEDIUM TOTAL AA''s'!F28</f>
        <v>.</v>
      </c>
      <c r="E16" s="41"/>
      <c r="F16" s="40" t="str">
        <f>'SUPER MEDIUM TOTAL AA''s'!G28</f>
        <v>.</v>
      </c>
      <c r="G16" s="41"/>
      <c r="H16" s="40" t="str">
        <f>'SUPER MEDIUM TOTAL AA''s'!H28</f>
        <v>.</v>
      </c>
      <c r="I16" s="41"/>
      <c r="J16" s="40" t="str">
        <f>'SUPER MEDIUM TOTAL AA''s'!I28</f>
        <v>.</v>
      </c>
      <c r="K16" s="41"/>
      <c r="L16" s="40" t="str">
        <f>'SUPER MEDIUM TOTAL AA''s'!J28</f>
        <v>.</v>
      </c>
      <c r="M16" s="41"/>
      <c r="N16" s="40" t="str">
        <f>'SUPER MEDIUM TOTAL AA''s'!K28</f>
        <v>.</v>
      </c>
      <c r="O16" s="41"/>
      <c r="P16" s="40" t="str">
        <f>'SUPER MEDIUM TOTAL AA''s'!L28</f>
        <v>.</v>
      </c>
      <c r="Q16" s="41"/>
      <c r="R16" s="40" t="str">
        <f>'SUPER MEDIUM TOTAL AA''s'!M28</f>
        <v>.</v>
      </c>
      <c r="S16" s="41"/>
    </row>
    <row r="17" spans="1:19">
      <c r="A17" s="38">
        <v>10</v>
      </c>
      <c r="B17" s="38" t="str">
        <f>'SUPER MEDIUM TOTAL AA''s'!C17</f>
        <v>.</v>
      </c>
      <c r="C17" s="39">
        <f>'SUPER MEDIUM TOTAL AA''s'!E17</f>
        <v>0</v>
      </c>
      <c r="D17" s="40" t="str">
        <f>'SUPER MEDIUM TOTAL AA''s'!F29</f>
        <v>.</v>
      </c>
      <c r="E17" s="41"/>
      <c r="F17" s="40" t="str">
        <f>'SUPER MEDIUM TOTAL AA''s'!G29</f>
        <v>.</v>
      </c>
      <c r="G17" s="41"/>
      <c r="H17" s="40" t="str">
        <f>'SUPER MEDIUM TOTAL AA''s'!H29</f>
        <v>.</v>
      </c>
      <c r="I17" s="41"/>
      <c r="J17" s="40" t="str">
        <f>'SUPER MEDIUM TOTAL AA''s'!I29</f>
        <v>.</v>
      </c>
      <c r="K17" s="41"/>
      <c r="L17" s="40" t="str">
        <f>'SUPER MEDIUM TOTAL AA''s'!J29</f>
        <v>.</v>
      </c>
      <c r="M17" s="41"/>
      <c r="N17" s="40" t="str">
        <f>'SUPER MEDIUM TOTAL AA''s'!K29</f>
        <v>.</v>
      </c>
      <c r="O17" s="41"/>
      <c r="P17" s="40" t="str">
        <f>'SUPER MEDIUM TOTAL AA''s'!L29</f>
        <v>.</v>
      </c>
      <c r="Q17" s="41"/>
      <c r="R17" s="40" t="str">
        <f>'SUPER MEDIUM TOTAL AA''s'!M29</f>
        <v>.</v>
      </c>
      <c r="S17" s="41"/>
    </row>
    <row r="19" spans="1:19">
      <c r="A19" s="38"/>
      <c r="B19" s="38" t="s">
        <v>81</v>
      </c>
      <c r="C19" s="41" t="s">
        <v>82</v>
      </c>
      <c r="D19" s="38" t="s">
        <v>81</v>
      </c>
      <c r="E19" s="41" t="s">
        <v>82</v>
      </c>
      <c r="F19" s="38" t="s">
        <v>81</v>
      </c>
      <c r="G19" s="41" t="s">
        <v>82</v>
      </c>
      <c r="H19" s="38" t="s">
        <v>81</v>
      </c>
      <c r="I19" s="41" t="s">
        <v>82</v>
      </c>
    </row>
    <row r="20" spans="1:19">
      <c r="A20" s="38" t="s">
        <v>99</v>
      </c>
      <c r="B20" s="38" t="s">
        <v>97</v>
      </c>
      <c r="C20" s="41" t="s">
        <v>97</v>
      </c>
      <c r="D20" s="38" t="s">
        <v>98</v>
      </c>
      <c r="E20" s="41" t="s">
        <v>98</v>
      </c>
      <c r="F20" s="38" t="s">
        <v>86</v>
      </c>
      <c r="G20" s="41" t="s">
        <v>86</v>
      </c>
      <c r="H20" s="38" t="s">
        <v>87</v>
      </c>
      <c r="I20" s="41" t="s">
        <v>87</v>
      </c>
    </row>
    <row r="21" spans="1:19">
      <c r="A21" s="38">
        <v>1</v>
      </c>
      <c r="B21" s="40">
        <f>'SUPER MEDIUM TOTAL AA''s'!N20</f>
        <v>0</v>
      </c>
      <c r="C21" s="41">
        <v>1.2</v>
      </c>
      <c r="D21" s="40">
        <f>'SUPER MEDIUM TOTAL AA''s'!O20</f>
        <v>0</v>
      </c>
      <c r="E21" s="41">
        <v>0.8</v>
      </c>
      <c r="F21" s="40">
        <f>'SUPER MEDIUM TOTAL AA''s'!Q20</f>
        <v>0</v>
      </c>
      <c r="G21" s="41">
        <v>0.2</v>
      </c>
      <c r="H21" s="40">
        <f>'SUPER MEDIUM TOTAL AA''s'!R20</f>
        <v>0</v>
      </c>
      <c r="I21" s="41">
        <v>0.25</v>
      </c>
    </row>
    <row r="22" spans="1:19">
      <c r="A22" s="38">
        <v>2</v>
      </c>
      <c r="B22" s="40" t="str">
        <f>'SUPER MEDIUM TOTAL AA''s'!N21</f>
        <v>.</v>
      </c>
      <c r="C22" s="41">
        <v>1.1000000000000001</v>
      </c>
      <c r="D22" s="40" t="str">
        <f>'SUPER MEDIUM TOTAL AA''s'!O21</f>
        <v>.</v>
      </c>
      <c r="E22" s="41">
        <v>0.75</v>
      </c>
      <c r="F22" s="40" t="str">
        <f>'SUPER MEDIUM TOTAL AA''s'!Q21</f>
        <v>.</v>
      </c>
      <c r="G22" s="41">
        <v>0.2</v>
      </c>
      <c r="H22" s="40" t="str">
        <f>'SUPER MEDIUM TOTAL AA''s'!R21</f>
        <v>.</v>
      </c>
      <c r="I22" s="41">
        <v>0.23</v>
      </c>
    </row>
    <row r="23" spans="1:19">
      <c r="A23" s="38">
        <v>3</v>
      </c>
      <c r="B23" s="40" t="str">
        <f>'SUPER MEDIUM TOTAL AA''s'!N22</f>
        <v>.</v>
      </c>
      <c r="C23" s="41">
        <v>1</v>
      </c>
      <c r="D23" s="40" t="str">
        <f>'SUPER MEDIUM TOTAL AA''s'!O22</f>
        <v>.</v>
      </c>
      <c r="E23" s="41">
        <v>0.7</v>
      </c>
      <c r="F23" s="40" t="str">
        <f>'SUPER MEDIUM TOTAL AA''s'!Q22</f>
        <v>.</v>
      </c>
      <c r="G23" s="41">
        <v>0.18</v>
      </c>
      <c r="H23" s="40" t="str">
        <f>'SUPER MEDIUM TOTAL AA''s'!R22</f>
        <v>.</v>
      </c>
      <c r="I23" s="41">
        <v>0.2</v>
      </c>
    </row>
    <row r="24" spans="1:19">
      <c r="A24" s="38">
        <v>4</v>
      </c>
      <c r="B24" s="40" t="str">
        <f>'SUPER MEDIUM TOTAL AA''s'!N23</f>
        <v>.</v>
      </c>
      <c r="C24" s="41">
        <v>0.9</v>
      </c>
      <c r="D24" s="40" t="str">
        <f>'SUPER MEDIUM TOTAL AA''s'!O23</f>
        <v>.</v>
      </c>
      <c r="E24" s="41">
        <v>0.65</v>
      </c>
      <c r="F24" s="40" t="str">
        <f>'SUPER MEDIUM TOTAL AA''s'!Q23</f>
        <v>.</v>
      </c>
      <c r="G24" s="41">
        <v>0.18</v>
      </c>
      <c r="H24" s="40" t="str">
        <f>'SUPER MEDIUM TOTAL AA''s'!R23</f>
        <v>.</v>
      </c>
      <c r="I24" s="41">
        <v>0.19</v>
      </c>
    </row>
    <row r="25" spans="1:19">
      <c r="A25" s="38">
        <v>5</v>
      </c>
      <c r="B25" s="40" t="str">
        <f>'SUPER MEDIUM TOTAL AA''s'!N24</f>
        <v>.</v>
      </c>
      <c r="C25" s="41">
        <v>0.8</v>
      </c>
      <c r="D25" s="40" t="str">
        <f>'SUPER MEDIUM TOTAL AA''s'!O24</f>
        <v>.</v>
      </c>
      <c r="E25" s="41">
        <v>0.6</v>
      </c>
      <c r="F25" s="40" t="str">
        <f>'SUPER MEDIUM TOTAL AA''s'!Q24</f>
        <v>.</v>
      </c>
      <c r="G25" s="41">
        <v>0.12</v>
      </c>
      <c r="H25" s="40" t="str">
        <f>'SUPER MEDIUM TOTAL AA''s'!R24</f>
        <v>.</v>
      </c>
      <c r="I25" s="41">
        <v>0.18</v>
      </c>
    </row>
    <row r="26" spans="1:19">
      <c r="A26" s="38">
        <v>6</v>
      </c>
      <c r="B26" s="40" t="str">
        <f>'SUPER MEDIUM TOTAL AA''s'!N25</f>
        <v>.</v>
      </c>
      <c r="C26" s="41">
        <v>0.7</v>
      </c>
      <c r="D26" s="40" t="str">
        <f>'SUPER MEDIUM TOTAL AA''s'!O25</f>
        <v>.</v>
      </c>
      <c r="E26" s="41">
        <v>0.55000000000000004</v>
      </c>
      <c r="F26" s="40" t="str">
        <f>'SUPER MEDIUM TOTAL AA''s'!Q25</f>
        <v>.</v>
      </c>
      <c r="G26" s="41">
        <v>0.12</v>
      </c>
      <c r="H26" s="40" t="str">
        <f>'SUPER MEDIUM TOTAL AA''s'!R25</f>
        <v>.</v>
      </c>
      <c r="I26" s="41">
        <v>0.17</v>
      </c>
    </row>
    <row r="27" spans="1:19">
      <c r="A27" s="38">
        <v>7</v>
      </c>
      <c r="B27" s="40" t="str">
        <f>'SUPER MEDIUM TOTAL AA''s'!N26</f>
        <v>.</v>
      </c>
      <c r="C27" s="41">
        <v>0.65</v>
      </c>
      <c r="D27" s="40" t="str">
        <f>'SUPER MEDIUM TOTAL AA''s'!O26</f>
        <v>.</v>
      </c>
      <c r="E27" s="41">
        <v>0.2</v>
      </c>
      <c r="F27" s="40" t="str">
        <f>'SUPER MEDIUM TOTAL AA''s'!Q26</f>
        <v>.</v>
      </c>
      <c r="G27" s="41">
        <v>0.1</v>
      </c>
      <c r="H27" s="40" t="str">
        <f>'SUPER MEDIUM TOTAL AA''s'!R26</f>
        <v>.</v>
      </c>
      <c r="I27" s="41">
        <v>0.16</v>
      </c>
    </row>
    <row r="28" spans="1:19">
      <c r="A28" s="38">
        <v>8</v>
      </c>
      <c r="B28" s="40" t="str">
        <f>'SUPER MEDIUM TOTAL AA''s'!N27</f>
        <v>.</v>
      </c>
      <c r="C28" s="41"/>
      <c r="D28" s="40" t="str">
        <f>'SUPER MEDIUM TOTAL AA''s'!O27</f>
        <v>.</v>
      </c>
      <c r="E28" s="41"/>
      <c r="F28" s="40" t="str">
        <f>'SUPER MEDIUM TOTAL AA''s'!Q27</f>
        <v>.</v>
      </c>
      <c r="G28" s="41"/>
      <c r="H28" s="40" t="str">
        <f>'SUPER MEDIUM TOTAL AA''s'!R27</f>
        <v>.</v>
      </c>
      <c r="I28" s="41"/>
    </row>
    <row r="29" spans="1:19">
      <c r="A29" s="38">
        <v>9</v>
      </c>
      <c r="B29" s="40" t="str">
        <f>'SUPER MEDIUM TOTAL AA''s'!N28</f>
        <v>.</v>
      </c>
      <c r="C29" s="41"/>
      <c r="D29" s="40" t="str">
        <f>'SUPER MEDIUM TOTAL AA''s'!O28</f>
        <v>.</v>
      </c>
      <c r="E29" s="41"/>
      <c r="F29" s="40" t="str">
        <f>'SUPER MEDIUM TOTAL AA''s'!Q28</f>
        <v>.</v>
      </c>
      <c r="G29" s="41"/>
      <c r="H29" s="40" t="str">
        <f>'SUPER MEDIUM TOTAL AA''s'!R28</f>
        <v>.</v>
      </c>
      <c r="I29" s="41"/>
    </row>
    <row r="30" spans="1:19">
      <c r="A30" s="38">
        <v>10</v>
      </c>
      <c r="B30" s="40" t="str">
        <f>'SUPER MEDIUM TOTAL AA''s'!N29</f>
        <v>.</v>
      </c>
      <c r="C30" s="41"/>
      <c r="D30" s="40" t="str">
        <f>'SUPER MEDIUM TOTAL AA''s'!O29</f>
        <v>.</v>
      </c>
      <c r="E30" s="41"/>
      <c r="F30" s="40" t="str">
        <f>'SUPER MEDIUM TOTAL AA''s'!Q29</f>
        <v>.</v>
      </c>
      <c r="G30" s="41"/>
      <c r="H30" s="40" t="str">
        <f>'SUPER MEDIUM TOTAL AA''s'!R29</f>
        <v>.</v>
      </c>
      <c r="I30" s="41"/>
    </row>
  </sheetData>
  <sheetProtection password="A7FE" sheet="1" objects="1" scenarios="1" select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HEAVY MEDIUM TOTAL AA's</vt:lpstr>
      <vt:lpstr>HEAVY MEDIUM DIGESTIBLE AA's </vt:lpstr>
      <vt:lpstr>SUPER MEDIUM TOTAL AA's</vt:lpstr>
      <vt:lpstr>SUPER MEDIUM DIGESTIBLE AA's</vt:lpstr>
      <vt:lpstr>Sheet2</vt:lpstr>
      <vt:lpstr>Sheet1</vt:lpstr>
      <vt:lpstr>GRAPHS ATL V'S CUSTOMER HEAVY M</vt:lpstr>
      <vt:lpstr>GRAPHS ATL V'S CUSTOMER SUPER</vt:lpstr>
      <vt:lpstr>'HEAVY MEDIUM DIGESTIBLE AA''s '!Print_Area</vt:lpstr>
      <vt:lpstr>'HEAVY MEDIUM TOTAL AA''s'!Print_Area</vt:lpstr>
      <vt:lpstr>'SUPER MEDIUM DIGESTIBLE AA''s'!Print_Area</vt:lpstr>
      <vt:lpstr>'SUPER MEDIUM TOTAL AA''s'!Print_Area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PeterWoodward</dc:creator>
  <dc:description>Aviagen Global Feed Calculator any questions about the operation of this spreadsheet email
pwoodward@aviagen.com</dc:description>
  <cp:lastModifiedBy>vhardle</cp:lastModifiedBy>
  <cp:lastPrinted>2010-08-16T15:28:56Z</cp:lastPrinted>
  <dcterms:created xsi:type="dcterms:W3CDTF">2009-12-10T13:04:18Z</dcterms:created>
  <dcterms:modified xsi:type="dcterms:W3CDTF">2014-03-12T10:04:16Z</dcterms:modified>
</cp:coreProperties>
</file>